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lifepointhealth-my.sharepoint.com/personal/rebecca_segal_lifepointhealth_net/Documents/RMSegal Files/Fauquier Health/COC Info/2024 Budget/"/>
    </mc:Choice>
  </mc:AlternateContent>
  <xr:revisionPtr revIDLastSave="140" documentId="8_{92B2E66A-ECF8-4733-A0F5-A898A5642C89}" xr6:coauthVersionLast="47" xr6:coauthVersionMax="47" xr10:uidLastSave="{3180FE37-8EB1-4F42-A98A-93BDF75B48FB}"/>
  <bookViews>
    <workbookView xWindow="28680" yWindow="-120" windowWidth="29040" windowHeight="15840" xr2:uid="{18CEAD2E-FE79-478D-ABD9-A47CA721D3B1}"/>
  </bookViews>
  <sheets>
    <sheet name="Approved 2024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7" i="1" l="1"/>
  <c r="D106" i="1" l="1"/>
  <c r="E105" i="1"/>
  <c r="F105" i="1"/>
  <c r="G105" i="1"/>
  <c r="H105" i="1"/>
  <c r="I105" i="1"/>
  <c r="J105" i="1"/>
  <c r="K105" i="1"/>
  <c r="L105" i="1"/>
  <c r="M105" i="1"/>
  <c r="N105" i="1"/>
  <c r="O105" i="1"/>
  <c r="D105" i="1"/>
  <c r="O100" i="1"/>
  <c r="E100" i="1"/>
  <c r="F100" i="1"/>
  <c r="G100" i="1"/>
  <c r="H100" i="1"/>
  <c r="I100" i="1"/>
  <c r="J100" i="1"/>
  <c r="K100" i="1"/>
  <c r="L100" i="1"/>
  <c r="M100" i="1"/>
  <c r="N100" i="1"/>
  <c r="D100" i="1"/>
  <c r="O98" i="1"/>
  <c r="D99" i="1"/>
  <c r="O97" i="1"/>
  <c r="O99" i="1" s="1"/>
  <c r="O93" i="1"/>
  <c r="O94" i="1"/>
  <c r="O95" i="1"/>
  <c r="O92" i="1"/>
  <c r="O96" i="1" s="1"/>
  <c r="O90" i="1"/>
  <c r="O91" i="1" s="1"/>
  <c r="O85" i="1"/>
  <c r="O86" i="1"/>
  <c r="O87" i="1"/>
  <c r="O88" i="1"/>
  <c r="O84" i="1"/>
  <c r="D89" i="1"/>
  <c r="O77" i="1"/>
  <c r="O79" i="1"/>
  <c r="O80" i="1"/>
  <c r="O81" i="1"/>
  <c r="O82" i="1"/>
  <c r="O76" i="1"/>
  <c r="O72" i="1"/>
  <c r="O73" i="1"/>
  <c r="O74" i="1"/>
  <c r="O71" i="1"/>
  <c r="E70" i="1"/>
  <c r="F70" i="1"/>
  <c r="G70" i="1"/>
  <c r="H70" i="1"/>
  <c r="I70" i="1"/>
  <c r="J70" i="1"/>
  <c r="K70" i="1"/>
  <c r="L70" i="1"/>
  <c r="M70" i="1"/>
  <c r="N70" i="1"/>
  <c r="D70" i="1"/>
  <c r="D75" i="1"/>
  <c r="O69" i="1"/>
  <c r="O68" i="1"/>
  <c r="O70" i="1" s="1"/>
  <c r="O62" i="1"/>
  <c r="O63" i="1"/>
  <c r="O64" i="1"/>
  <c r="O66" i="1"/>
  <c r="O61" i="1"/>
  <c r="E48" i="1"/>
  <c r="F48" i="1"/>
  <c r="G48" i="1"/>
  <c r="H48" i="1"/>
  <c r="I48" i="1"/>
  <c r="J48" i="1"/>
  <c r="K48" i="1"/>
  <c r="L48" i="1"/>
  <c r="M48" i="1"/>
  <c r="N48" i="1"/>
  <c r="D48" i="1"/>
  <c r="O47" i="1"/>
  <c r="O46" i="1"/>
  <c r="O44" i="1"/>
  <c r="O43" i="1"/>
  <c r="O48" i="1" s="1"/>
  <c r="O41" i="1"/>
  <c r="O40" i="1"/>
  <c r="O42" i="1" s="1"/>
  <c r="O37" i="1"/>
  <c r="O38" i="1"/>
  <c r="O36" i="1"/>
  <c r="O39" i="1" s="1"/>
  <c r="O31" i="1"/>
  <c r="O30" i="1"/>
  <c r="O32" i="1" s="1"/>
  <c r="O28" i="1"/>
  <c r="O27" i="1"/>
  <c r="O23" i="1"/>
  <c r="O24" i="1"/>
  <c r="O22" i="1"/>
  <c r="O19" i="1"/>
  <c r="O18" i="1"/>
  <c r="O15" i="1"/>
  <c r="O16" i="1"/>
  <c r="O14" i="1"/>
  <c r="O17" i="1" s="1"/>
  <c r="O11" i="1"/>
  <c r="O12" i="1"/>
  <c r="O10" i="1"/>
  <c r="O13" i="1" s="1"/>
  <c r="D7" i="1"/>
  <c r="E7" i="1"/>
  <c r="F7" i="1"/>
  <c r="G7" i="1"/>
  <c r="H7" i="1"/>
  <c r="I7" i="1"/>
  <c r="J7" i="1"/>
  <c r="K7" i="1"/>
  <c r="L7" i="1"/>
  <c r="M7" i="1"/>
  <c r="N7" i="1"/>
  <c r="C7" i="1"/>
  <c r="C8" i="1" s="1"/>
  <c r="O6" i="1"/>
  <c r="O4" i="1"/>
  <c r="C5" i="1"/>
  <c r="D5" i="1"/>
  <c r="E5" i="1"/>
  <c r="F5" i="1"/>
  <c r="G5" i="1"/>
  <c r="G8" i="1" s="1"/>
  <c r="G9" i="1" s="1"/>
  <c r="H5" i="1"/>
  <c r="H8" i="1" s="1"/>
  <c r="H9" i="1" s="1"/>
  <c r="I5" i="1"/>
  <c r="I8" i="1" s="1"/>
  <c r="I9" i="1" s="1"/>
  <c r="J5" i="1"/>
  <c r="J8" i="1" s="1"/>
  <c r="J9" i="1" s="1"/>
  <c r="K5" i="1"/>
  <c r="K8" i="1" s="1"/>
  <c r="K9" i="1" s="1"/>
  <c r="L5" i="1"/>
  <c r="L8" i="1" s="1"/>
  <c r="L9" i="1" s="1"/>
  <c r="M5" i="1"/>
  <c r="N5" i="1"/>
  <c r="C13" i="1"/>
  <c r="D13" i="1"/>
  <c r="E13" i="1"/>
  <c r="F13" i="1"/>
  <c r="G13" i="1"/>
  <c r="H13" i="1"/>
  <c r="H35" i="1" s="1"/>
  <c r="I13" i="1"/>
  <c r="I35" i="1" s="1"/>
  <c r="J13" i="1"/>
  <c r="K13" i="1"/>
  <c r="K35" i="1" s="1"/>
  <c r="L13" i="1"/>
  <c r="L35" i="1" s="1"/>
  <c r="M13" i="1"/>
  <c r="N13" i="1"/>
  <c r="C17" i="1"/>
  <c r="D17" i="1"/>
  <c r="E17" i="1"/>
  <c r="F17" i="1"/>
  <c r="G17" i="1"/>
  <c r="H17" i="1"/>
  <c r="I17" i="1"/>
  <c r="J17" i="1"/>
  <c r="K17" i="1"/>
  <c r="L17" i="1"/>
  <c r="M17" i="1"/>
  <c r="N17" i="1"/>
  <c r="O20" i="1"/>
  <c r="C21" i="1"/>
  <c r="D21" i="1"/>
  <c r="E21" i="1"/>
  <c r="F21" i="1"/>
  <c r="G21" i="1"/>
  <c r="H21" i="1"/>
  <c r="I21" i="1"/>
  <c r="J21" i="1"/>
  <c r="K21" i="1"/>
  <c r="L21" i="1"/>
  <c r="M21" i="1"/>
  <c r="N21" i="1"/>
  <c r="E26" i="1"/>
  <c r="F26" i="1"/>
  <c r="G26" i="1"/>
  <c r="H26" i="1"/>
  <c r="I26" i="1"/>
  <c r="J26" i="1"/>
  <c r="K26" i="1"/>
  <c r="L26" i="1"/>
  <c r="M26" i="1"/>
  <c r="M35" i="1" s="1"/>
  <c r="N26" i="1"/>
  <c r="C29" i="1"/>
  <c r="D29" i="1"/>
  <c r="E29" i="1"/>
  <c r="F29" i="1"/>
  <c r="G29" i="1"/>
  <c r="H29" i="1"/>
  <c r="I29" i="1"/>
  <c r="J29" i="1"/>
  <c r="K29" i="1"/>
  <c r="L29" i="1"/>
  <c r="M29" i="1"/>
  <c r="N29" i="1"/>
  <c r="C32" i="1"/>
  <c r="D32" i="1"/>
  <c r="E32" i="1"/>
  <c r="F32" i="1"/>
  <c r="G32" i="1"/>
  <c r="H32" i="1"/>
  <c r="I32" i="1"/>
  <c r="J32" i="1"/>
  <c r="K32" i="1"/>
  <c r="L32" i="1"/>
  <c r="M32" i="1"/>
  <c r="N32" i="1"/>
  <c r="D34" i="1"/>
  <c r="E34" i="1"/>
  <c r="F34" i="1"/>
  <c r="G34" i="1"/>
  <c r="H34" i="1"/>
  <c r="I34" i="1"/>
  <c r="J34" i="1"/>
  <c r="K34" i="1"/>
  <c r="L34" i="1"/>
  <c r="M34" i="1"/>
  <c r="N34" i="1"/>
  <c r="N35" i="1" s="1"/>
  <c r="O34" i="1"/>
  <c r="C39" i="1"/>
  <c r="D39" i="1"/>
  <c r="E39" i="1"/>
  <c r="F39" i="1"/>
  <c r="G39" i="1"/>
  <c r="H39" i="1"/>
  <c r="I39" i="1"/>
  <c r="J39" i="1"/>
  <c r="K39" i="1"/>
  <c r="L39" i="1"/>
  <c r="M39" i="1"/>
  <c r="N39" i="1"/>
  <c r="C42" i="1"/>
  <c r="D42" i="1"/>
  <c r="E42" i="1"/>
  <c r="F42" i="1"/>
  <c r="G42" i="1"/>
  <c r="H42" i="1"/>
  <c r="I42" i="1"/>
  <c r="J42" i="1"/>
  <c r="K42" i="1"/>
  <c r="L42" i="1"/>
  <c r="M42" i="1"/>
  <c r="N42" i="1"/>
  <c r="C45" i="1"/>
  <c r="C48" i="1" s="1"/>
  <c r="O49" i="1"/>
  <c r="O51" i="1" s="1"/>
  <c r="O50" i="1"/>
  <c r="C51" i="1"/>
  <c r="D51" i="1"/>
  <c r="E51" i="1"/>
  <c r="F51" i="1"/>
  <c r="G51" i="1"/>
  <c r="H51" i="1"/>
  <c r="I51" i="1"/>
  <c r="J51" i="1"/>
  <c r="K51" i="1"/>
  <c r="L51" i="1"/>
  <c r="M51" i="1"/>
  <c r="N51" i="1"/>
  <c r="O52" i="1"/>
  <c r="O53" i="1"/>
  <c r="O54" i="1"/>
  <c r="C55" i="1"/>
  <c r="D55" i="1"/>
  <c r="E55" i="1"/>
  <c r="F55" i="1"/>
  <c r="G55" i="1"/>
  <c r="H55" i="1"/>
  <c r="I55" i="1"/>
  <c r="J55" i="1"/>
  <c r="K55" i="1"/>
  <c r="L55" i="1"/>
  <c r="M55" i="1"/>
  <c r="N55" i="1"/>
  <c r="O56" i="1"/>
  <c r="O57" i="1"/>
  <c r="O58" i="1" s="1"/>
  <c r="C58" i="1"/>
  <c r="D58" i="1"/>
  <c r="E58" i="1"/>
  <c r="F58" i="1"/>
  <c r="G58" i="1"/>
  <c r="H58" i="1"/>
  <c r="I58" i="1"/>
  <c r="J58" i="1"/>
  <c r="K58" i="1"/>
  <c r="L58" i="1"/>
  <c r="M58" i="1"/>
  <c r="N58" i="1"/>
  <c r="C70" i="1"/>
  <c r="C75" i="1"/>
  <c r="C100" i="1" s="1"/>
  <c r="E75" i="1"/>
  <c r="F75" i="1"/>
  <c r="G75" i="1"/>
  <c r="H75" i="1"/>
  <c r="I75" i="1"/>
  <c r="J75" i="1"/>
  <c r="K75" i="1"/>
  <c r="L75" i="1"/>
  <c r="M75" i="1"/>
  <c r="N75" i="1"/>
  <c r="C89" i="1"/>
  <c r="E89" i="1"/>
  <c r="F89" i="1"/>
  <c r="G89" i="1"/>
  <c r="H89" i="1"/>
  <c r="I89" i="1"/>
  <c r="J89" i="1"/>
  <c r="K89" i="1"/>
  <c r="L89" i="1"/>
  <c r="M89" i="1"/>
  <c r="N89" i="1"/>
  <c r="C91" i="1"/>
  <c r="D91" i="1"/>
  <c r="E91" i="1"/>
  <c r="F91" i="1"/>
  <c r="G91" i="1"/>
  <c r="H91" i="1"/>
  <c r="I91" i="1"/>
  <c r="J91" i="1"/>
  <c r="K91" i="1"/>
  <c r="L91" i="1"/>
  <c r="M91" i="1"/>
  <c r="N91" i="1"/>
  <c r="C96" i="1"/>
  <c r="C78" i="1" s="1"/>
  <c r="D96" i="1"/>
  <c r="D78" i="1" s="1"/>
  <c r="D83" i="1" s="1"/>
  <c r="E96" i="1"/>
  <c r="E78" i="1" s="1"/>
  <c r="E83" i="1" s="1"/>
  <c r="F96" i="1"/>
  <c r="F78" i="1" s="1"/>
  <c r="F83" i="1" s="1"/>
  <c r="G96" i="1"/>
  <c r="G78" i="1" s="1"/>
  <c r="G83" i="1" s="1"/>
  <c r="H96" i="1"/>
  <c r="H78" i="1" s="1"/>
  <c r="H83" i="1" s="1"/>
  <c r="I96" i="1"/>
  <c r="I78" i="1" s="1"/>
  <c r="I83" i="1" s="1"/>
  <c r="J96" i="1"/>
  <c r="J78" i="1" s="1"/>
  <c r="J83" i="1" s="1"/>
  <c r="K96" i="1"/>
  <c r="K78" i="1" s="1"/>
  <c r="K83" i="1" s="1"/>
  <c r="L96" i="1"/>
  <c r="L78" i="1" s="1"/>
  <c r="L83" i="1" s="1"/>
  <c r="M96" i="1"/>
  <c r="M78" i="1" s="1"/>
  <c r="M83" i="1" s="1"/>
  <c r="N96" i="1"/>
  <c r="N78" i="1" s="1"/>
  <c r="N83" i="1" s="1"/>
  <c r="C99" i="1"/>
  <c r="E99" i="1"/>
  <c r="F99" i="1"/>
  <c r="G99" i="1"/>
  <c r="H99" i="1"/>
  <c r="I99" i="1"/>
  <c r="J99" i="1"/>
  <c r="K99" i="1"/>
  <c r="L99" i="1"/>
  <c r="M99" i="1"/>
  <c r="N99" i="1"/>
  <c r="O89" i="1" l="1"/>
  <c r="J35" i="1"/>
  <c r="H59" i="1"/>
  <c r="G35" i="1"/>
  <c r="G59" i="1"/>
  <c r="G60" i="1" s="1"/>
  <c r="G104" i="1" s="1"/>
  <c r="F35" i="1"/>
  <c r="O21" i="1"/>
  <c r="I59" i="1"/>
  <c r="E35" i="1"/>
  <c r="D35" i="1"/>
  <c r="M59" i="1"/>
  <c r="C35" i="1"/>
  <c r="F8" i="1"/>
  <c r="F9" i="1" s="1"/>
  <c r="L59" i="1"/>
  <c r="N8" i="1"/>
  <c r="E8" i="1"/>
  <c r="E9" i="1" s="1"/>
  <c r="O75" i="1"/>
  <c r="N59" i="1"/>
  <c r="M8" i="1"/>
  <c r="M9" i="1" s="1"/>
  <c r="M60" i="1" s="1"/>
  <c r="O7" i="1"/>
  <c r="K59" i="1"/>
  <c r="K60" i="1" s="1"/>
  <c r="K65" i="1" s="1"/>
  <c r="K67" i="1" s="1"/>
  <c r="O5" i="1"/>
  <c r="J59" i="1"/>
  <c r="O26" i="1"/>
  <c r="F59" i="1"/>
  <c r="C9" i="1"/>
  <c r="O55" i="1"/>
  <c r="O59" i="1" s="1"/>
  <c r="O78" i="1"/>
  <c r="O83" i="1" s="1"/>
  <c r="E59" i="1"/>
  <c r="C59" i="1"/>
  <c r="D59" i="1"/>
  <c r="D8" i="1"/>
  <c r="I60" i="1"/>
  <c r="O29" i="1"/>
  <c r="J60" i="1"/>
  <c r="J65" i="1" s="1"/>
  <c r="J67" i="1" s="1"/>
  <c r="N9" i="1"/>
  <c r="C83" i="1"/>
  <c r="H60" i="1"/>
  <c r="L60" i="1"/>
  <c r="E60" i="1" l="1"/>
  <c r="N60" i="1"/>
  <c r="N65" i="1" s="1"/>
  <c r="N67" i="1" s="1"/>
  <c r="F60" i="1"/>
  <c r="O35" i="1"/>
  <c r="C60" i="1"/>
  <c r="C104" i="1" s="1"/>
  <c r="J104" i="1"/>
  <c r="J106" i="1" s="1"/>
  <c r="E104" i="1"/>
  <c r="E65" i="1"/>
  <c r="E67" i="1" s="1"/>
  <c r="E106" i="1" s="1"/>
  <c r="M65" i="1"/>
  <c r="M67" i="1" s="1"/>
  <c r="M104" i="1"/>
  <c r="N104" i="1"/>
  <c r="K104" i="1"/>
  <c r="K106" i="1" s="1"/>
  <c r="G65" i="1"/>
  <c r="G67" i="1" s="1"/>
  <c r="G106" i="1" s="1"/>
  <c r="O8" i="1"/>
  <c r="O9" i="1" s="1"/>
  <c r="O60" i="1" s="1"/>
  <c r="D9" i="1"/>
  <c r="D60" i="1" s="1"/>
  <c r="L104" i="1"/>
  <c r="L65" i="1"/>
  <c r="L67" i="1" s="1"/>
  <c r="F104" i="1"/>
  <c r="F65" i="1"/>
  <c r="F67" i="1" s="1"/>
  <c r="H65" i="1"/>
  <c r="H67" i="1" s="1"/>
  <c r="H104" i="1"/>
  <c r="I104" i="1"/>
  <c r="I65" i="1"/>
  <c r="I67" i="1" s="1"/>
  <c r="C65" i="1" l="1"/>
  <c r="N106" i="1"/>
  <c r="M106" i="1"/>
  <c r="D104" i="1"/>
  <c r="O104" i="1"/>
  <c r="D65" i="1"/>
  <c r="I106" i="1"/>
  <c r="H106" i="1"/>
  <c r="F106" i="1"/>
  <c r="C67" i="1"/>
  <c r="C105" i="1" s="1"/>
  <c r="C106" i="1" s="1"/>
  <c r="L106" i="1"/>
  <c r="D67" i="1" l="1"/>
  <c r="O65" i="1"/>
  <c r="O67" i="1" s="1"/>
  <c r="O10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Alec</author>
  </authors>
  <commentList>
    <comment ref="B7" authorId="0" shapeId="0" xr:uid="{3B97AAB7-3C82-43D3-B853-C9F0925A57C0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2023 AVG MEMBERSHIP VALUE WAS $275. Plus 10% = 302.5</t>
        </r>
      </text>
    </comment>
    <comment ref="B8" authorId="0" shapeId="0" xr:uid="{9E96111E-3C40-4B09-A13A-9AF9CC50444F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paid only on collected fess</t>
        </r>
      </text>
    </comment>
    <comment ref="M22" authorId="0" shapeId="0" xr:uid="{F1DE0589-7F1A-430D-93A9-964D9AAC51FD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total for catering and venue assuming same as 2023. Plus award costs
</t>
        </r>
      </text>
    </comment>
    <comment ref="O25" authorId="0" shapeId="0" xr:uid="{BCBCEAD4-1DE0-46EB-B590-198367F66A63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need to identify revenue source</t>
        </r>
      </text>
    </comment>
    <comment ref="O29" authorId="0" shapeId="0" xr:uid="{234CF0DD-E661-4CBA-9AF0-F68870AA1D96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goal is to zero out</t>
        </r>
      </text>
    </comment>
    <comment ref="O36" authorId="0" shapeId="0" xr:uid="{195F0D5D-984F-468F-A3D6-5B299024755F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8 each @5000
3 each @3750
2 each @3000
2 each @3400
1 each @1200</t>
        </r>
      </text>
    </comment>
    <comment ref="E52" authorId="0" shapeId="0" xr:uid="{7F7D85AD-9181-47C1-81B7-4E79336E6ABA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50 @ $30 each
</t>
        </r>
      </text>
    </comment>
    <comment ref="C53" authorId="0" shapeId="0" xr:uid="{25A1EB45-97FA-4966-8655-9C6240F24568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30 each @450 over Q1</t>
        </r>
      </text>
    </comment>
    <comment ref="E54" authorId="0" shapeId="0" xr:uid="{ED02F8A0-1AF8-4816-AD55-F57A69B892E5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includes $1000 to presenter and adsvertising cost of $400 and lunch cost for 50 at $25 each
</t>
        </r>
      </text>
    </comment>
    <comment ref="E56" authorId="0" shapeId="0" xr:uid="{530AFD9B-B253-4322-B08A-72B3341AF657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quarterly meeting sponsorship</t>
        </r>
      </text>
    </comment>
    <comment ref="H56" authorId="0" shapeId="0" xr:uid="{E208B874-3EE8-43DA-92F3-56210BAE8207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quarterly meeting sponsorship</t>
        </r>
      </text>
    </comment>
    <comment ref="K56" authorId="0" shapeId="0" xr:uid="{A2CCB08A-616C-4987-A435-529E3FB262C2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quarterly meeting sponsorship</t>
        </r>
      </text>
    </comment>
    <comment ref="N56" authorId="0" shapeId="0" xr:uid="{5F3AFF15-E860-4FB7-A984-EABA02DF861F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quarterly meeting sponsorship</t>
        </r>
      </text>
    </comment>
    <comment ref="C65" authorId="0" shapeId="0" xr:uid="{DE108A75-F83B-4DD1-BA0B-E51399054E6E}">
      <text>
        <r>
          <rPr>
            <b/>
            <sz val="9"/>
            <color indexed="81"/>
            <rFont val="Tahoma"/>
            <family val="2"/>
          </rPr>
          <t>Alec:</t>
        </r>
        <r>
          <rPr>
            <sz val="9"/>
            <color indexed="81"/>
            <rFont val="Tahoma"/>
            <family val="2"/>
          </rPr>
          <t xml:space="preserve">
CALCULATED TOTAL INCOME *1.7%
</t>
        </r>
      </text>
    </comment>
  </commentList>
</comments>
</file>

<file path=xl/sharedStrings.xml><?xml version="1.0" encoding="utf-8"?>
<sst xmlns="http://schemas.openxmlformats.org/spreadsheetml/2006/main" count="119" uniqueCount="117">
  <si>
    <t>NET OPERATING INCOME</t>
  </si>
  <si>
    <t>TOTAL EXPENSES</t>
  </si>
  <si>
    <t>TOTAL INCOME</t>
  </si>
  <si>
    <t>Unapplied Cash Bill Payment Expense - 1</t>
  </si>
  <si>
    <t>Website Development Expense</t>
  </si>
  <si>
    <t>TOTAL WAGES EXPENSE</t>
  </si>
  <si>
    <t>Wages_Exec Director</t>
  </si>
  <si>
    <t>Wages_Event Manager</t>
  </si>
  <si>
    <t>Wages_Admin</t>
  </si>
  <si>
    <t>Wages Expense</t>
  </si>
  <si>
    <t>TOTAL TELEPHONE EXPENSE</t>
  </si>
  <si>
    <t>Telephone Expense</t>
  </si>
  <si>
    <t>TOTAL TECHNOLOGY EXPENSE</t>
  </si>
  <si>
    <t>IT Services</t>
  </si>
  <si>
    <t>Equipment Rental</t>
  </si>
  <si>
    <t>Utility Costs</t>
  </si>
  <si>
    <t>Software Costs</t>
  </si>
  <si>
    <t>Technology Expense</t>
  </si>
  <si>
    <t>TOTAL EXPENSE</t>
  </si>
  <si>
    <t>Simple IRA Company Contribution Expense</t>
  </si>
  <si>
    <t>Repairs &amp; Maintenance Expense</t>
  </si>
  <si>
    <t>Rent Expense - PATH</t>
  </si>
  <si>
    <t>Postage &amp; Delivery Expense</t>
  </si>
  <si>
    <t>Payroll Tax Expense</t>
  </si>
  <si>
    <t>Payroll Processing Expense</t>
  </si>
  <si>
    <t>Office Supplies Expense</t>
  </si>
  <si>
    <t>TOTAL MEALS &amp; ENTERTAINMENT EXPENSE</t>
  </si>
  <si>
    <t>Meals - 50%</t>
  </si>
  <si>
    <t>Meals &amp; Entertainment</t>
  </si>
  <si>
    <t>Membership Expense</t>
  </si>
  <si>
    <t>Meeting/Conventions Expense</t>
  </si>
  <si>
    <t>TOTAL INSURANCE EXPENSE</t>
  </si>
  <si>
    <t>General Insurance Expense</t>
  </si>
  <si>
    <t>Insurance Expense</t>
  </si>
  <si>
    <t>TOTAL</t>
  </si>
  <si>
    <t>Dues &amp; Subscriptions Expense</t>
  </si>
  <si>
    <t>Cr Card Processing &amp; Bank Charges Expense</t>
  </si>
  <si>
    <t>Contributions Expense</t>
  </si>
  <si>
    <t>Contract Labor Expense</t>
  </si>
  <si>
    <t>Bookeeping Expense</t>
  </si>
  <si>
    <t>Advertising Expense</t>
  </si>
  <si>
    <t>TOTAL MEMBERSHIP ACTIVITIES INCOME</t>
  </si>
  <si>
    <t>Total 4430 Member Luncheon Income</t>
  </si>
  <si>
    <t>Members Luncheon Expense</t>
  </si>
  <si>
    <t>Member Luncheon Attendee Income</t>
  </si>
  <si>
    <t>Total 4420 WBC Events Income</t>
  </si>
  <si>
    <t>WBC Event Expense</t>
  </si>
  <si>
    <t>WBC Events Sponsorship Income</t>
  </si>
  <si>
    <t>WBC Events Attendee Income</t>
  </si>
  <si>
    <t>Total 4410 FYPG Events Income</t>
  </si>
  <si>
    <t>FYPG Events Expense</t>
  </si>
  <si>
    <t>FYPG Events Income</t>
  </si>
  <si>
    <t>Total 4300 Digital Directory Income</t>
  </si>
  <si>
    <t>Directory Listing Expense</t>
  </si>
  <si>
    <t>Directoy Listing Income</t>
  </si>
  <si>
    <t>Digital Business Directory Expense</t>
  </si>
  <si>
    <t>Digital Business Directory Income</t>
  </si>
  <si>
    <t>Total Directory Page Review/Revision</t>
  </si>
  <si>
    <t>Directory Page Review/Revision Expense</t>
  </si>
  <si>
    <t>Directory Page Review/Revision Income</t>
  </si>
  <si>
    <t>Total 4200 NON DUES INCOME</t>
  </si>
  <si>
    <t>Donated "Rent" Income-New Space</t>
  </si>
  <si>
    <t>Advertising Sponsorships</t>
  </si>
  <si>
    <t>Corporate Sponsorship Income</t>
  </si>
  <si>
    <t>TOTAL EVENTS INCOME</t>
  </si>
  <si>
    <t>Total 4180 Before 9</t>
  </si>
  <si>
    <t>Before 9 Expenses</t>
  </si>
  <si>
    <t>Total 4170 After 5</t>
  </si>
  <si>
    <t>After 5 Expense</t>
  </si>
  <si>
    <t>After 5 Sponsorship</t>
  </si>
  <si>
    <t>Total 4160 Member Orientation</t>
  </si>
  <si>
    <t>Member Orientation Expenses</t>
  </si>
  <si>
    <t>Member Orientation Sponsorship</t>
  </si>
  <si>
    <t>Total 4140 BPOY Income</t>
  </si>
  <si>
    <t>BPOY Income</t>
  </si>
  <si>
    <t>BPOY Attendee Income</t>
  </si>
  <si>
    <t>BPOY Sponsorship Income</t>
  </si>
  <si>
    <t>BPOY Expense</t>
  </si>
  <si>
    <t>Total 4130 Legislative Events Income</t>
  </si>
  <si>
    <t>Economic Summit Attendee Income</t>
  </si>
  <si>
    <t>Legislative Events Expense</t>
  </si>
  <si>
    <t>Legislative Events Attendee Income</t>
  </si>
  <si>
    <t>Total 4120 Festival Income</t>
  </si>
  <si>
    <t>Festival Expense</t>
  </si>
  <si>
    <t>Festival Booth Fees Income</t>
  </si>
  <si>
    <t>Festival Sponsorship Income</t>
  </si>
  <si>
    <t>Total 4110 Valor Awards Income</t>
  </si>
  <si>
    <t>Valor Awards Expense</t>
  </si>
  <si>
    <t>Valor Awards Attendee Income</t>
  </si>
  <si>
    <t>Valor Awards Sponsorship Income</t>
  </si>
  <si>
    <t>Total 4010 MEMBERSHIP INCOME</t>
  </si>
  <si>
    <t>TOTAL DUES INCOME</t>
  </si>
  <si>
    <t>18% Commision</t>
  </si>
  <si>
    <t>New Member Dues Income</t>
  </si>
  <si>
    <t>Renewal Member Dues Income</t>
  </si>
  <si>
    <t>Admin Fees Income</t>
  </si>
  <si>
    <t>NET NEW MEMBERS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</si>
  <si>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</si>
  <si>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</si>
  <si>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</si>
  <si>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</si>
  <si>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</si>
  <si>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</si>
  <si>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</si>
  <si>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</si>
  <si>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</si>
  <si>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</si>
  <si>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</si>
  <si>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</si>
  <si>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Avg Dues</t>
  </si>
  <si>
    <t>Commission Rate</t>
  </si>
  <si>
    <t xml:space="preserve">BPOY Income? </t>
  </si>
  <si>
    <t>Zero Out</t>
  </si>
  <si>
    <t>Nothing here</t>
  </si>
  <si>
    <t>TOTAL Expenses</t>
  </si>
  <si>
    <t>Original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</si>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</sst>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44" fontId="4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 indent="1"/>
    </xf>
    <xf numFmtId="0" fontId="4" fillId="2" borderId="1" xfId="0" applyFont="1" applyFill="1" applyBorder="1" applyAlignment="1">
      <alignment horizontal="right" vertical="center" wrapText="1"/>
    </xf>
    <xf numFmtId="44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 wrapText="1" indent="1"/>
    </xf>
    <xf numFmtId="0" fontId="4" fillId="3" borderId="1" xfId="0" applyFont="1" applyFill="1" applyBorder="1" applyAlignment="1">
      <alignment horizontal="right" vertical="center" wrapText="1"/>
    </xf>
    <xf numFmtId="44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44" fontId="5" fillId="4" borderId="2" xfId="1" applyFont="1" applyFill="1" applyBorder="1" applyAlignment="1">
      <alignment horizontal="center" vertical="center"/>
    </xf>
    <xf numFmtId="44" fontId="6" fillId="4" borderId="1" xfId="1" applyFont="1" applyFill="1" applyBorder="1" applyAlignment="1">
      <alignment horizontal="center" vertical="center" wrapText="1"/>
    </xf>
    <xf numFmtId="44" fontId="7" fillId="4" borderId="3" xfId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right" vertical="center"/>
    </xf>
    <xf numFmtId="44" fontId="6" fillId="4" borderId="1" xfId="1" applyFont="1" applyFill="1" applyBorder="1" applyAlignment="1">
      <alignment horizontal="center" vertical="center"/>
    </xf>
    <xf numFmtId="44" fontId="5" fillId="5" borderId="2" xfId="1" applyFont="1" applyFill="1" applyBorder="1" applyAlignment="1">
      <alignment horizontal="center" vertical="center"/>
    </xf>
    <xf numFmtId="44" fontId="6" fillId="5" borderId="1" xfId="1" applyFont="1" applyFill="1" applyBorder="1" applyAlignment="1">
      <alignment horizontal="center" vertical="center"/>
    </xf>
    <xf numFmtId="44" fontId="7" fillId="5" borderId="1" xfId="1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right" vertical="center"/>
    </xf>
    <xf numFmtId="44" fontId="7" fillId="5" borderId="2" xfId="1" applyFont="1" applyFill="1" applyBorder="1" applyAlignment="1">
      <alignment horizontal="center" vertical="center"/>
    </xf>
    <xf numFmtId="44" fontId="7" fillId="4" borderId="1" xfId="1" applyFont="1" applyFill="1" applyBorder="1" applyAlignment="1">
      <alignment horizontal="left" vertical="center"/>
    </xf>
    <xf numFmtId="44" fontId="7" fillId="5" borderId="1" xfId="1" applyFont="1" applyFill="1" applyBorder="1" applyAlignment="1">
      <alignment horizontal="center" vertical="center" wrapText="1"/>
    </xf>
    <xf numFmtId="44" fontId="7" fillId="5" borderId="3" xfId="1" applyFont="1" applyFill="1" applyBorder="1" applyAlignment="1">
      <alignment horizontal="left" vertical="center"/>
    </xf>
    <xf numFmtId="44" fontId="7" fillId="4" borderId="1" xfId="1" applyFont="1" applyFill="1" applyBorder="1" applyAlignment="1">
      <alignment horizontal="center" vertical="center" wrapText="1"/>
    </xf>
    <xf numFmtId="44" fontId="7" fillId="5" borderId="1" xfId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 wrapText="1" indent="1"/>
    </xf>
    <xf numFmtId="0" fontId="8" fillId="3" borderId="1" xfId="0" applyFont="1" applyFill="1" applyBorder="1" applyAlignment="1">
      <alignment horizontal="right" vertical="center"/>
    </xf>
    <xf numFmtId="44" fontId="7" fillId="4" borderId="1" xfId="1" applyFont="1" applyFill="1" applyBorder="1" applyAlignment="1">
      <alignment horizontal="center" vertical="center"/>
    </xf>
    <xf numFmtId="44" fontId="7" fillId="5" borderId="4" xfId="1" applyFont="1" applyFill="1" applyBorder="1" applyAlignment="1">
      <alignment horizontal="left" vertical="center"/>
    </xf>
    <xf numFmtId="44" fontId="5" fillId="4" borderId="5" xfId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right" vertical="center" wrapText="1" indent="1"/>
    </xf>
    <xf numFmtId="0" fontId="2" fillId="4" borderId="6" xfId="0" applyFont="1" applyFill="1" applyBorder="1" applyAlignment="1">
      <alignment horizontal="right" vertical="center"/>
    </xf>
    <xf numFmtId="44" fontId="4" fillId="6" borderId="7" xfId="0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right" vertical="center" wrapText="1" indent="1"/>
    </xf>
    <xf numFmtId="0" fontId="4" fillId="6" borderId="8" xfId="0" applyFont="1" applyFill="1" applyBorder="1" applyAlignment="1">
      <alignment horizontal="right" vertical="center" wrapText="1" indent="1"/>
    </xf>
    <xf numFmtId="44" fontId="4" fillId="2" borderId="9" xfId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right" vertical="center"/>
    </xf>
    <xf numFmtId="44" fontId="5" fillId="4" borderId="1" xfId="1" applyFont="1" applyFill="1" applyBorder="1" applyAlignment="1">
      <alignment horizontal="center" vertical="center"/>
    </xf>
    <xf numFmtId="44" fontId="7" fillId="4" borderId="9" xfId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/>
    </xf>
    <xf numFmtId="44" fontId="5" fillId="5" borderId="1" xfId="1" applyFont="1" applyFill="1" applyBorder="1" applyAlignment="1">
      <alignment horizontal="center" vertical="center"/>
    </xf>
    <xf numFmtId="44" fontId="7" fillId="5" borderId="9" xfId="1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44" fontId="6" fillId="5" borderId="9" xfId="1" applyFont="1" applyFill="1" applyBorder="1" applyAlignment="1">
      <alignment horizontal="center" vertical="center" wrapText="1"/>
    </xf>
    <xf numFmtId="44" fontId="5" fillId="3" borderId="1" xfId="1" applyFont="1" applyFill="1" applyBorder="1" applyAlignment="1">
      <alignment horizontal="center" vertical="center"/>
    </xf>
    <xf numFmtId="44" fontId="6" fillId="3" borderId="9" xfId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right" vertical="center"/>
    </xf>
    <xf numFmtId="44" fontId="6" fillId="5" borderId="1" xfId="1" applyFont="1" applyFill="1" applyBorder="1" applyAlignment="1">
      <alignment horizontal="center" vertical="center" wrapText="1"/>
    </xf>
    <xf numFmtId="44" fontId="6" fillId="4" borderId="9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right" vertical="center"/>
    </xf>
    <xf numFmtId="44" fontId="7" fillId="5" borderId="9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44" fontId="11" fillId="6" borderId="8" xfId="0" applyNumberFormat="1" applyFont="1" applyFill="1" applyBorder="1" applyAlignment="1">
      <alignment horizontal="center" vertical="center" wrapText="1"/>
    </xf>
    <xf numFmtId="44" fontId="5" fillId="4" borderId="1" xfId="1" applyFont="1" applyFill="1" applyBorder="1" applyAlignment="1">
      <alignment horizontal="center" vertical="center" wrapText="1"/>
    </xf>
    <xf numFmtId="44" fontId="7" fillId="4" borderId="9" xfId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/>
    </xf>
    <xf numFmtId="44" fontId="5" fillId="5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5" borderId="10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16" fontId="5" fillId="0" borderId="1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11" fillId="6" borderId="12" xfId="0" applyFont="1" applyFill="1" applyBorder="1" applyAlignment="1">
      <alignment horizontal="left" vertical="center" wrapText="1" indent="14"/>
    </xf>
    <xf numFmtId="0" fontId="11" fillId="6" borderId="11" xfId="0" applyFont="1" applyFill="1" applyBorder="1" applyAlignment="1">
      <alignment horizontal="left" vertical="center" wrapText="1" indent="14"/>
    </xf>
    <xf numFmtId="0" fontId="11" fillId="6" borderId="12" xfId="0" applyFont="1" applyFill="1" applyBorder="1" applyAlignment="1">
      <alignment horizontal="left" vertical="center" wrapText="1" indent="16"/>
    </xf>
    <xf numFmtId="0" fontId="11" fillId="6" borderId="11" xfId="0" applyFont="1" applyFill="1" applyBorder="1" applyAlignment="1">
      <alignment horizontal="left" vertical="center" wrapText="1" indent="16"/>
    </xf>
    <xf numFmtId="44" fontId="10" fillId="0" borderId="0" xfId="0" applyNumberFormat="1" applyFont="1" applyAlignment="1">
      <alignment vertical="center"/>
    </xf>
    <xf numFmtId="44" fontId="2" fillId="0" borderId="0" xfId="0" applyNumberFormat="1" applyFont="1" applyAlignment="1">
      <alignment vertical="center"/>
    </xf>
    <xf numFmtId="44" fontId="3" fillId="0" borderId="0" xfId="0" applyNumberFormat="1" applyFont="1" applyAlignment="1">
      <alignment vertical="center"/>
    </xf>
  </cellXfs>
  <cellStyles count="2">
    <cellStyle name="Currency 3" xfId="1" xr:uid="{A351A9AB-9E55-4282-9685-16C0833994E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A7187-17ED-422E-B394-17F024AE6CAA}">
  <sheetPr>
    <pageSetUpPr fitToPage="1"/>
  </sheetPr>
  <dimension ref="A2:R107"/>
  <sheetViews>
    <sheetView tabSelected="1" topLeftCell="A79" zoomScale="90" zoomScaleNormal="90" workbookViewId="0">
      <pane xSplit="2" topLeftCell="E1" activePane="topRight" state="frozen"/>
      <selection pane="topRight" activeCell="R117" sqref="R117"/>
    </sheetView>
  </sheetViews>
  <sheetFormatPr defaultColWidth="32.125" defaultRowHeight="12.75"/>
  <cols>
    <col min="1" max="1" width="5" style="5" bestFit="1" customWidth="1"/>
    <col min="2" max="2" width="57.125" style="4" customWidth="1"/>
    <col min="3" max="7" width="13.875" style="3" bestFit="1" customWidth="1"/>
    <col min="8" max="8" width="12.5" style="3" bestFit="1" customWidth="1"/>
    <col min="9" max="10" width="13.875" style="3" bestFit="1" customWidth="1"/>
    <col min="11" max="11" width="12.5" style="3" bestFit="1" customWidth="1"/>
    <col min="12" max="12" width="13.875" style="3" bestFit="1" customWidth="1"/>
    <col min="13" max="13" width="14.75" style="3" customWidth="1"/>
    <col min="14" max="14" width="12.5" style="3" customWidth="1"/>
    <col min="15" max="15" width="15" style="2" bestFit="1" customWidth="1"/>
    <col min="16" max="16" width="8" style="1" customWidth="1"/>
    <col min="17" max="17" width="15.125" style="1" bestFit="1" customWidth="1"/>
    <col min="18" max="18" width="11.375" style="1" customWidth="1"/>
    <col min="19" max="16384" width="32.125" style="1"/>
  </cols>
  <sheetData>
    <row r="2" spans="1:18" s="2" customFormat="1">
      <c r="A2" s="81"/>
      <c r="B2" s="80"/>
      <c r="C2" s="79" t="s">
        <v>108</v>
      </c>
      <c r="D2" s="79" t="s">
        <v>107</v>
      </c>
      <c r="E2" s="79" t="s">
        <v>106</v>
      </c>
      <c r="F2" s="79" t="s">
        <v>105</v>
      </c>
      <c r="G2" s="79" t="s">
        <v>104</v>
      </c>
      <c r="H2" s="79" t="s">
        <v>103</v>
      </c>
      <c r="I2" s="79" t="s">
        <v>102</v>
      </c>
      <c r="J2" s="79" t="s">
        <v>101</v>
      </c>
      <c r="K2" s="79" t="s">
        <v>100</v>
      </c>
      <c r="L2" s="79" t="s">
        <v>99</v>
      </c>
      <c r="M2" s="79" t="s">
        <v>98</v>
      </c>
      <c r="N2" s="79" t="s">
        <v>97</v>
      </c>
      <c r="O2" s="79" t="s">
        <v>34</v>
      </c>
    </row>
    <row r="3" spans="1:18" s="2" customFormat="1">
      <c r="A3" s="78"/>
      <c r="B3" s="77"/>
      <c r="C3" s="76">
        <v>2024</v>
      </c>
      <c r="D3" s="76">
        <v>2024</v>
      </c>
      <c r="E3" s="76">
        <v>2024</v>
      </c>
      <c r="F3" s="76">
        <v>2024</v>
      </c>
      <c r="G3" s="76">
        <v>2024</v>
      </c>
      <c r="H3" s="76">
        <v>2024</v>
      </c>
      <c r="I3" s="76">
        <v>2024</v>
      </c>
      <c r="J3" s="76">
        <v>2024</v>
      </c>
      <c r="K3" s="76">
        <v>2024</v>
      </c>
      <c r="L3" s="76">
        <v>2024</v>
      </c>
      <c r="M3" s="76">
        <v>2024</v>
      </c>
      <c r="N3" s="76">
        <v>2024</v>
      </c>
      <c r="O3" s="76">
        <v>2024</v>
      </c>
    </row>
    <row r="4" spans="1:18" s="3" customFormat="1">
      <c r="A4" s="25"/>
      <c r="B4" s="75" t="s">
        <v>96</v>
      </c>
      <c r="C4" s="74">
        <v>20</v>
      </c>
      <c r="D4" s="74">
        <v>20</v>
      </c>
      <c r="E4" s="74">
        <v>30</v>
      </c>
      <c r="F4" s="74">
        <v>25</v>
      </c>
      <c r="G4" s="74">
        <v>20</v>
      </c>
      <c r="H4" s="74">
        <v>10</v>
      </c>
      <c r="I4" s="74">
        <v>20</v>
      </c>
      <c r="J4" s="74">
        <v>10</v>
      </c>
      <c r="K4" s="74">
        <v>15</v>
      </c>
      <c r="L4" s="74">
        <v>15</v>
      </c>
      <c r="M4" s="74">
        <v>10</v>
      </c>
      <c r="N4" s="74">
        <v>10</v>
      </c>
      <c r="O4" s="73">
        <f>C4+D4+E4+F4+G4+H4+I4+J4+K4+L4+M4+N4</f>
        <v>205</v>
      </c>
    </row>
    <row r="5" spans="1:18">
      <c r="A5" s="25">
        <v>4011</v>
      </c>
      <c r="B5" s="54" t="s">
        <v>95</v>
      </c>
      <c r="C5" s="31">
        <f t="shared" ref="C5:N5" si="0">C4*50</f>
        <v>1000</v>
      </c>
      <c r="D5" s="31">
        <f t="shared" si="0"/>
        <v>1000</v>
      </c>
      <c r="E5" s="31">
        <f t="shared" si="0"/>
        <v>1500</v>
      </c>
      <c r="F5" s="31">
        <f t="shared" si="0"/>
        <v>1250</v>
      </c>
      <c r="G5" s="31">
        <f t="shared" si="0"/>
        <v>1000</v>
      </c>
      <c r="H5" s="31">
        <f t="shared" si="0"/>
        <v>500</v>
      </c>
      <c r="I5" s="31">
        <f t="shared" si="0"/>
        <v>1000</v>
      </c>
      <c r="J5" s="31">
        <f t="shared" si="0"/>
        <v>500</v>
      </c>
      <c r="K5" s="31">
        <f t="shared" si="0"/>
        <v>750</v>
      </c>
      <c r="L5" s="31">
        <f t="shared" si="0"/>
        <v>750</v>
      </c>
      <c r="M5" s="31">
        <f t="shared" si="0"/>
        <v>500</v>
      </c>
      <c r="N5" s="31">
        <f t="shared" si="0"/>
        <v>500</v>
      </c>
      <c r="O5" s="51">
        <f>SUM(C5:N5)</f>
        <v>10250</v>
      </c>
    </row>
    <row r="6" spans="1:18">
      <c r="A6" s="25">
        <v>4012</v>
      </c>
      <c r="B6" s="54" t="s">
        <v>94</v>
      </c>
      <c r="C6" s="31">
        <v>34983</v>
      </c>
      <c r="D6" s="31">
        <v>9839</v>
      </c>
      <c r="E6" s="31">
        <v>6264</v>
      </c>
      <c r="F6" s="31">
        <v>7458</v>
      </c>
      <c r="G6" s="31">
        <v>8384</v>
      </c>
      <c r="H6" s="31">
        <v>3426</v>
      </c>
      <c r="I6" s="31">
        <v>5516</v>
      </c>
      <c r="J6" s="31">
        <v>7535</v>
      </c>
      <c r="K6" s="31">
        <v>3440</v>
      </c>
      <c r="L6" s="31">
        <v>7210</v>
      </c>
      <c r="M6" s="31">
        <v>2695</v>
      </c>
      <c r="N6" s="31">
        <v>2750</v>
      </c>
      <c r="O6" s="51">
        <f t="shared" ref="O6:O8" si="1">SUM(C6:N6)</f>
        <v>99500</v>
      </c>
      <c r="Q6" s="1" t="s">
        <v>109</v>
      </c>
      <c r="R6" s="1">
        <v>302.5</v>
      </c>
    </row>
    <row r="7" spans="1:18">
      <c r="A7" s="25">
        <v>4013</v>
      </c>
      <c r="B7" s="53" t="s">
        <v>93</v>
      </c>
      <c r="C7" s="63">
        <f>C4*$R$6</f>
        <v>6050</v>
      </c>
      <c r="D7" s="63">
        <f t="shared" ref="D7:N7" si="2">D4*$R$6</f>
        <v>6050</v>
      </c>
      <c r="E7" s="63">
        <f t="shared" si="2"/>
        <v>9075</v>
      </c>
      <c r="F7" s="63">
        <f t="shared" si="2"/>
        <v>7562.5</v>
      </c>
      <c r="G7" s="63">
        <f t="shared" si="2"/>
        <v>6050</v>
      </c>
      <c r="H7" s="63">
        <f t="shared" si="2"/>
        <v>3025</v>
      </c>
      <c r="I7" s="63">
        <f t="shared" si="2"/>
        <v>6050</v>
      </c>
      <c r="J7" s="63">
        <f t="shared" si="2"/>
        <v>3025</v>
      </c>
      <c r="K7" s="63">
        <f t="shared" si="2"/>
        <v>4537.5</v>
      </c>
      <c r="L7" s="63">
        <f t="shared" si="2"/>
        <v>4537.5</v>
      </c>
      <c r="M7" s="63">
        <f t="shared" si="2"/>
        <v>3025</v>
      </c>
      <c r="N7" s="63">
        <f t="shared" si="2"/>
        <v>3025</v>
      </c>
      <c r="O7" s="51">
        <f t="shared" si="1"/>
        <v>62012.5</v>
      </c>
      <c r="Q7" s="1" t="s">
        <v>110</v>
      </c>
      <c r="R7" s="1">
        <v>-0.18</v>
      </c>
    </row>
    <row r="8" spans="1:18" ht="13.5" thickBot="1">
      <c r="A8" s="25"/>
      <c r="B8" s="72" t="s">
        <v>92</v>
      </c>
      <c r="C8" s="63">
        <f>(C5+C7)*$R$7</f>
        <v>-1269</v>
      </c>
      <c r="D8" s="63">
        <f t="shared" ref="D8:N8" si="3">(D5+D7)*$R$7</f>
        <v>-1269</v>
      </c>
      <c r="E8" s="63">
        <f t="shared" si="3"/>
        <v>-1903.5</v>
      </c>
      <c r="F8" s="63">
        <f t="shared" si="3"/>
        <v>-1586.25</v>
      </c>
      <c r="G8" s="63">
        <f t="shared" si="3"/>
        <v>-1269</v>
      </c>
      <c r="H8" s="63">
        <f t="shared" si="3"/>
        <v>-634.5</v>
      </c>
      <c r="I8" s="63">
        <f t="shared" si="3"/>
        <v>-1269</v>
      </c>
      <c r="J8" s="63">
        <f t="shared" si="3"/>
        <v>-634.5</v>
      </c>
      <c r="K8" s="63">
        <f t="shared" si="3"/>
        <v>-951.75</v>
      </c>
      <c r="L8" s="63">
        <f t="shared" si="3"/>
        <v>-951.75</v>
      </c>
      <c r="M8" s="63">
        <f t="shared" si="3"/>
        <v>-634.5</v>
      </c>
      <c r="N8" s="63">
        <f t="shared" si="3"/>
        <v>-634.5</v>
      </c>
      <c r="O8" s="51">
        <f t="shared" si="1"/>
        <v>-13007.25</v>
      </c>
    </row>
    <row r="9" spans="1:18" s="64" customFormat="1" ht="16.5" thickTop="1" thickBot="1">
      <c r="A9" s="84" t="s">
        <v>91</v>
      </c>
      <c r="B9" s="85" t="s">
        <v>90</v>
      </c>
      <c r="C9" s="65">
        <f t="shared" ref="C9:N9" si="4">SUM(C5:C8)</f>
        <v>40764</v>
      </c>
      <c r="D9" s="65">
        <f t="shared" si="4"/>
        <v>15620</v>
      </c>
      <c r="E9" s="65">
        <f t="shared" si="4"/>
        <v>14935.5</v>
      </c>
      <c r="F9" s="65">
        <f t="shared" si="4"/>
        <v>14684.25</v>
      </c>
      <c r="G9" s="65">
        <f t="shared" si="4"/>
        <v>14165</v>
      </c>
      <c r="H9" s="65">
        <f t="shared" si="4"/>
        <v>6316.5</v>
      </c>
      <c r="I9" s="65">
        <f t="shared" si="4"/>
        <v>11297</v>
      </c>
      <c r="J9" s="65">
        <f t="shared" si="4"/>
        <v>10425.5</v>
      </c>
      <c r="K9" s="65">
        <f t="shared" si="4"/>
        <v>7775.75</v>
      </c>
      <c r="L9" s="65">
        <f t="shared" si="4"/>
        <v>11545.75</v>
      </c>
      <c r="M9" s="65">
        <f t="shared" si="4"/>
        <v>5585.5</v>
      </c>
      <c r="N9" s="65">
        <f t="shared" si="4"/>
        <v>5640.5</v>
      </c>
      <c r="O9" s="65">
        <f>SUM(O5:O8)</f>
        <v>158755.25</v>
      </c>
      <c r="P9" s="86"/>
    </row>
    <row r="10" spans="1:18" ht="13.5" thickTop="1">
      <c r="A10" s="20">
        <v>4111</v>
      </c>
      <c r="B10" s="48" t="s">
        <v>89</v>
      </c>
      <c r="C10" s="30"/>
      <c r="D10" s="30">
        <v>2500</v>
      </c>
      <c r="E10" s="30">
        <v>4500</v>
      </c>
      <c r="F10" s="30">
        <v>5000</v>
      </c>
      <c r="G10" s="30"/>
      <c r="H10" s="30"/>
      <c r="I10" s="30"/>
      <c r="J10" s="30"/>
      <c r="K10" s="30"/>
      <c r="L10" s="30"/>
      <c r="M10" s="30"/>
      <c r="N10" s="30"/>
      <c r="O10" s="66">
        <f>SUM(C10:N10)</f>
        <v>12000</v>
      </c>
    </row>
    <row r="11" spans="1:18">
      <c r="A11" s="20">
        <v>4112</v>
      </c>
      <c r="B11" s="48" t="s">
        <v>88</v>
      </c>
      <c r="C11" s="30"/>
      <c r="D11" s="30"/>
      <c r="E11" s="30"/>
      <c r="F11" s="30">
        <v>1750</v>
      </c>
      <c r="G11" s="30"/>
      <c r="H11" s="30"/>
      <c r="I11" s="30"/>
      <c r="J11" s="30"/>
      <c r="K11" s="30"/>
      <c r="L11" s="30"/>
      <c r="M11" s="30"/>
      <c r="N11" s="30"/>
      <c r="O11" s="66">
        <f t="shared" ref="O11:O12" si="5">SUM(C11:N11)</f>
        <v>1750</v>
      </c>
    </row>
    <row r="12" spans="1:18">
      <c r="A12" s="20">
        <v>4115</v>
      </c>
      <c r="B12" s="47" t="s">
        <v>87</v>
      </c>
      <c r="C12" s="67"/>
      <c r="D12" s="67"/>
      <c r="E12" s="67"/>
      <c r="F12" s="67">
        <v>-10000</v>
      </c>
      <c r="G12" s="67"/>
      <c r="H12" s="67"/>
      <c r="I12" s="67"/>
      <c r="J12" s="67"/>
      <c r="K12" s="67"/>
      <c r="L12" s="67"/>
      <c r="M12" s="67"/>
      <c r="N12" s="67"/>
      <c r="O12" s="66">
        <f t="shared" si="5"/>
        <v>-10000</v>
      </c>
    </row>
    <row r="13" spans="1:18" s="71" customFormat="1">
      <c r="A13" s="69"/>
      <c r="B13" s="68" t="s">
        <v>86</v>
      </c>
      <c r="C13" s="10">
        <f t="shared" ref="C13:N13" si="6">SUM(C10:C12)</f>
        <v>0</v>
      </c>
      <c r="D13" s="10">
        <f t="shared" si="6"/>
        <v>2500</v>
      </c>
      <c r="E13" s="10">
        <f t="shared" si="6"/>
        <v>4500</v>
      </c>
      <c r="F13" s="10">
        <f t="shared" si="6"/>
        <v>-3250</v>
      </c>
      <c r="G13" s="10">
        <f t="shared" si="6"/>
        <v>0</v>
      </c>
      <c r="H13" s="10">
        <f t="shared" si="6"/>
        <v>0</v>
      </c>
      <c r="I13" s="10">
        <f t="shared" si="6"/>
        <v>0</v>
      </c>
      <c r="J13" s="10">
        <f t="shared" si="6"/>
        <v>0</v>
      </c>
      <c r="K13" s="10">
        <f t="shared" si="6"/>
        <v>0</v>
      </c>
      <c r="L13" s="10">
        <f t="shared" si="6"/>
        <v>0</v>
      </c>
      <c r="M13" s="10">
        <f t="shared" si="6"/>
        <v>0</v>
      </c>
      <c r="N13" s="10">
        <f t="shared" si="6"/>
        <v>0</v>
      </c>
      <c r="O13" s="10">
        <f>SUM(O10:O12)</f>
        <v>3750</v>
      </c>
    </row>
    <row r="14" spans="1:18">
      <c r="A14" s="25">
        <v>4121</v>
      </c>
      <c r="B14" s="54" t="s">
        <v>85</v>
      </c>
      <c r="C14" s="28"/>
      <c r="D14" s="28"/>
      <c r="E14" s="28"/>
      <c r="F14" s="28"/>
      <c r="G14" s="28"/>
      <c r="H14" s="28"/>
      <c r="I14" s="28"/>
      <c r="J14" s="28">
        <v>2000</v>
      </c>
      <c r="K14" s="28">
        <v>2000</v>
      </c>
      <c r="L14" s="28"/>
      <c r="M14" s="28"/>
      <c r="N14" s="28"/>
      <c r="O14" s="70">
        <f>SUM(C14:N14)</f>
        <v>4000</v>
      </c>
    </row>
    <row r="15" spans="1:18">
      <c r="A15" s="25">
        <v>4123</v>
      </c>
      <c r="B15" s="54" t="s">
        <v>84</v>
      </c>
      <c r="C15" s="28"/>
      <c r="D15" s="28"/>
      <c r="E15" s="28"/>
      <c r="F15" s="28"/>
      <c r="G15" s="28">
        <v>4800</v>
      </c>
      <c r="H15" s="28">
        <v>4800</v>
      </c>
      <c r="I15" s="28">
        <v>4800</v>
      </c>
      <c r="J15" s="28"/>
      <c r="K15" s="28"/>
      <c r="L15" s="28"/>
      <c r="M15" s="28"/>
      <c r="N15" s="28"/>
      <c r="O15" s="70">
        <f t="shared" ref="O15:O16" si="7">SUM(C15:N15)</f>
        <v>14400</v>
      </c>
    </row>
    <row r="16" spans="1:18">
      <c r="A16" s="25">
        <v>4125</v>
      </c>
      <c r="B16" s="54" t="s">
        <v>83</v>
      </c>
      <c r="C16" s="31">
        <v>-103.98</v>
      </c>
      <c r="D16" s="31"/>
      <c r="E16" s="31"/>
      <c r="F16" s="31"/>
      <c r="G16" s="31"/>
      <c r="H16" s="31"/>
      <c r="I16" s="31"/>
      <c r="J16" s="31"/>
      <c r="K16" s="31">
        <v>-1500</v>
      </c>
      <c r="L16" s="31">
        <v>-1500</v>
      </c>
      <c r="M16" s="31"/>
      <c r="N16" s="31"/>
      <c r="O16" s="70">
        <f t="shared" si="7"/>
        <v>-3103.98</v>
      </c>
      <c r="P16" s="6"/>
    </row>
    <row r="17" spans="1:17" s="6" customFormat="1">
      <c r="A17" s="69"/>
      <c r="B17" s="68" t="s">
        <v>82</v>
      </c>
      <c r="C17" s="10">
        <f t="shared" ref="C17:N17" si="8">SUM(C14:C16)</f>
        <v>-103.98</v>
      </c>
      <c r="D17" s="10">
        <f t="shared" si="8"/>
        <v>0</v>
      </c>
      <c r="E17" s="10">
        <f t="shared" si="8"/>
        <v>0</v>
      </c>
      <c r="F17" s="10">
        <f t="shared" si="8"/>
        <v>0</v>
      </c>
      <c r="G17" s="10">
        <f t="shared" si="8"/>
        <v>4800</v>
      </c>
      <c r="H17" s="10">
        <f t="shared" si="8"/>
        <v>4800</v>
      </c>
      <c r="I17" s="10">
        <f t="shared" si="8"/>
        <v>4800</v>
      </c>
      <c r="J17" s="10">
        <f t="shared" si="8"/>
        <v>2000</v>
      </c>
      <c r="K17" s="10">
        <f t="shared" si="8"/>
        <v>500</v>
      </c>
      <c r="L17" s="10">
        <f t="shared" si="8"/>
        <v>-1500</v>
      </c>
      <c r="M17" s="10">
        <f t="shared" si="8"/>
        <v>0</v>
      </c>
      <c r="N17" s="10">
        <f t="shared" si="8"/>
        <v>0</v>
      </c>
      <c r="O17" s="10">
        <f>SUM(O14:O16)</f>
        <v>15296.02</v>
      </c>
    </row>
    <row r="18" spans="1:17">
      <c r="A18" s="20">
        <v>4132</v>
      </c>
      <c r="B18" s="48" t="s">
        <v>81</v>
      </c>
      <c r="C18" s="34">
        <v>100</v>
      </c>
      <c r="D18" s="34">
        <v>100</v>
      </c>
      <c r="E18" s="34">
        <v>100</v>
      </c>
      <c r="F18" s="34">
        <v>100</v>
      </c>
      <c r="G18" s="34">
        <v>100</v>
      </c>
      <c r="H18" s="34">
        <v>100</v>
      </c>
      <c r="I18" s="34">
        <v>100</v>
      </c>
      <c r="J18" s="34">
        <v>100</v>
      </c>
      <c r="K18" s="34">
        <v>100</v>
      </c>
      <c r="L18" s="34">
        <v>100</v>
      </c>
      <c r="M18" s="34">
        <v>100</v>
      </c>
      <c r="N18" s="34">
        <v>100</v>
      </c>
      <c r="O18" s="45">
        <f>SUM(C18:N18)</f>
        <v>1200</v>
      </c>
    </row>
    <row r="19" spans="1:17">
      <c r="A19" s="20">
        <v>4135</v>
      </c>
      <c r="B19" s="48" t="s">
        <v>80</v>
      </c>
      <c r="C19" s="30">
        <v>-100</v>
      </c>
      <c r="D19" s="30">
        <v>-100</v>
      </c>
      <c r="E19" s="30">
        <v>-100</v>
      </c>
      <c r="F19" s="30">
        <v>-100</v>
      </c>
      <c r="G19" s="30">
        <v>-100</v>
      </c>
      <c r="H19" s="30">
        <v>-100</v>
      </c>
      <c r="I19" s="30">
        <v>-100</v>
      </c>
      <c r="J19" s="30">
        <v>-100</v>
      </c>
      <c r="K19" s="30">
        <v>-100</v>
      </c>
      <c r="L19" s="30">
        <v>-100</v>
      </c>
      <c r="M19" s="30">
        <v>-100</v>
      </c>
      <c r="N19" s="30">
        <v>-100</v>
      </c>
      <c r="O19" s="45">
        <f>SUM(C19:N19)</f>
        <v>-1200</v>
      </c>
    </row>
    <row r="20" spans="1:17">
      <c r="A20" s="20">
        <v>4137</v>
      </c>
      <c r="B20" s="47" t="s">
        <v>79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45">
        <f>C20+D20+E20+F20+G20+H20+I20+J20+K20+L20+M20+N20</f>
        <v>0</v>
      </c>
    </row>
    <row r="21" spans="1:17" s="6" customFormat="1">
      <c r="A21" s="50"/>
      <c r="B21" s="49" t="s">
        <v>78</v>
      </c>
      <c r="C21" s="7">
        <f t="shared" ref="C21:O21" si="9">SUM(C18:C20)</f>
        <v>0</v>
      </c>
      <c r="D21" s="7">
        <f t="shared" si="9"/>
        <v>0</v>
      </c>
      <c r="E21" s="7">
        <f t="shared" si="9"/>
        <v>0</v>
      </c>
      <c r="F21" s="7">
        <f t="shared" si="9"/>
        <v>0</v>
      </c>
      <c r="G21" s="7">
        <f t="shared" si="9"/>
        <v>0</v>
      </c>
      <c r="H21" s="7">
        <f t="shared" si="9"/>
        <v>0</v>
      </c>
      <c r="I21" s="7">
        <f t="shared" si="9"/>
        <v>0</v>
      </c>
      <c r="J21" s="7">
        <f t="shared" si="9"/>
        <v>0</v>
      </c>
      <c r="K21" s="7">
        <f t="shared" si="9"/>
        <v>0</v>
      </c>
      <c r="L21" s="7">
        <f t="shared" si="9"/>
        <v>0</v>
      </c>
      <c r="M21" s="7">
        <f t="shared" si="9"/>
        <v>0</v>
      </c>
      <c r="N21" s="7">
        <f t="shared" si="9"/>
        <v>0</v>
      </c>
      <c r="O21" s="7">
        <f t="shared" si="9"/>
        <v>0</v>
      </c>
    </row>
    <row r="22" spans="1:17">
      <c r="A22" s="25">
        <v>4145</v>
      </c>
      <c r="B22" s="54" t="s">
        <v>77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>
        <v>-20000</v>
      </c>
      <c r="N22" s="28"/>
      <c r="O22" s="51">
        <f>SUM(C22:N22)</f>
        <v>-20000</v>
      </c>
    </row>
    <row r="23" spans="1:17">
      <c r="A23" s="25">
        <v>4141</v>
      </c>
      <c r="B23" s="54" t="s">
        <v>76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>
        <v>5000</v>
      </c>
      <c r="N23" s="28"/>
      <c r="O23" s="51">
        <f t="shared" ref="O23:O24" si="10">SUM(C23:N23)</f>
        <v>5000</v>
      </c>
    </row>
    <row r="24" spans="1:17">
      <c r="A24" s="25">
        <v>4142</v>
      </c>
      <c r="B24" s="54" t="s">
        <v>75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>
        <v>1600</v>
      </c>
      <c r="N24" s="28"/>
      <c r="O24" s="51">
        <f t="shared" si="10"/>
        <v>1600</v>
      </c>
    </row>
    <row r="25" spans="1:17">
      <c r="A25" s="25">
        <v>4145</v>
      </c>
      <c r="B25" s="54" t="s">
        <v>74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51"/>
      <c r="Q25" s="1" t="s">
        <v>111</v>
      </c>
    </row>
    <row r="26" spans="1:17" s="6" customFormat="1">
      <c r="A26" s="50"/>
      <c r="B26" s="49" t="s">
        <v>73</v>
      </c>
      <c r="C26" s="7">
        <v>0</v>
      </c>
      <c r="D26" s="7"/>
      <c r="E26" s="7">
        <f t="shared" ref="E26:O26" si="11">SUM(E22:E25)</f>
        <v>0</v>
      </c>
      <c r="F26" s="7">
        <f t="shared" si="11"/>
        <v>0</v>
      </c>
      <c r="G26" s="7">
        <f t="shared" si="11"/>
        <v>0</v>
      </c>
      <c r="H26" s="7">
        <f t="shared" si="11"/>
        <v>0</v>
      </c>
      <c r="I26" s="7">
        <f t="shared" si="11"/>
        <v>0</v>
      </c>
      <c r="J26" s="7">
        <f t="shared" si="11"/>
        <v>0</v>
      </c>
      <c r="K26" s="7">
        <f t="shared" si="11"/>
        <v>0</v>
      </c>
      <c r="L26" s="7">
        <f t="shared" si="11"/>
        <v>0</v>
      </c>
      <c r="M26" s="7">
        <f t="shared" si="11"/>
        <v>-13400</v>
      </c>
      <c r="N26" s="7">
        <f t="shared" si="11"/>
        <v>0</v>
      </c>
      <c r="O26" s="7">
        <f t="shared" si="11"/>
        <v>-13400</v>
      </c>
    </row>
    <row r="27" spans="1:17">
      <c r="A27" s="20">
        <v>4161</v>
      </c>
      <c r="B27" s="48" t="s">
        <v>72</v>
      </c>
      <c r="C27" s="34">
        <v>150</v>
      </c>
      <c r="D27" s="34">
        <v>150</v>
      </c>
      <c r="E27" s="34">
        <v>150</v>
      </c>
      <c r="F27" s="34">
        <v>150</v>
      </c>
      <c r="G27" s="34">
        <v>150</v>
      </c>
      <c r="H27" s="34">
        <v>150</v>
      </c>
      <c r="I27" s="34">
        <v>150</v>
      </c>
      <c r="J27" s="34">
        <v>150</v>
      </c>
      <c r="K27" s="34">
        <v>150</v>
      </c>
      <c r="L27" s="34">
        <v>150</v>
      </c>
      <c r="M27" s="34"/>
      <c r="N27" s="34"/>
      <c r="O27" s="45">
        <f>SUM(C27:N27)</f>
        <v>1500</v>
      </c>
    </row>
    <row r="28" spans="1:17">
      <c r="A28" s="20">
        <v>4165</v>
      </c>
      <c r="B28" s="48" t="s">
        <v>71</v>
      </c>
      <c r="C28" s="30">
        <v>-150</v>
      </c>
      <c r="D28" s="34">
        <v>-150</v>
      </c>
      <c r="E28" s="34">
        <v>-150</v>
      </c>
      <c r="F28" s="34">
        <v>-150</v>
      </c>
      <c r="G28" s="34">
        <v>-150</v>
      </c>
      <c r="H28" s="34">
        <v>-150</v>
      </c>
      <c r="I28" s="34">
        <v>-150</v>
      </c>
      <c r="J28" s="34">
        <v>-150</v>
      </c>
      <c r="K28" s="34">
        <v>-150</v>
      </c>
      <c r="L28" s="34">
        <v>-150</v>
      </c>
      <c r="M28" s="30"/>
      <c r="N28" s="30"/>
      <c r="O28" s="45">
        <f>SUM(C28:N28)</f>
        <v>-1500</v>
      </c>
      <c r="Q28" s="1" t="s">
        <v>112</v>
      </c>
    </row>
    <row r="29" spans="1:17" s="6" customFormat="1">
      <c r="A29" s="50"/>
      <c r="B29" s="49" t="s">
        <v>70</v>
      </c>
      <c r="C29" s="7">
        <f t="shared" ref="C29:N29" si="12">SUM(C27:C28)</f>
        <v>0</v>
      </c>
      <c r="D29" s="7">
        <f t="shared" si="12"/>
        <v>0</v>
      </c>
      <c r="E29" s="7">
        <f t="shared" si="12"/>
        <v>0</v>
      </c>
      <c r="F29" s="7">
        <f t="shared" si="12"/>
        <v>0</v>
      </c>
      <c r="G29" s="7">
        <f t="shared" si="12"/>
        <v>0</v>
      </c>
      <c r="H29" s="7">
        <f t="shared" si="12"/>
        <v>0</v>
      </c>
      <c r="I29" s="7">
        <f t="shared" si="12"/>
        <v>0</v>
      </c>
      <c r="J29" s="7">
        <f t="shared" si="12"/>
        <v>0</v>
      </c>
      <c r="K29" s="7">
        <f t="shared" si="12"/>
        <v>0</v>
      </c>
      <c r="L29" s="7">
        <f t="shared" si="12"/>
        <v>0</v>
      </c>
      <c r="M29" s="7">
        <f t="shared" si="12"/>
        <v>0</v>
      </c>
      <c r="N29" s="7">
        <f t="shared" si="12"/>
        <v>0</v>
      </c>
      <c r="O29" s="7">
        <f>SUM(O27:O28)</f>
        <v>0</v>
      </c>
    </row>
    <row r="30" spans="1:17">
      <c r="A30" s="25">
        <v>4171</v>
      </c>
      <c r="B30" s="54" t="s">
        <v>69</v>
      </c>
      <c r="C30" s="31">
        <v>200</v>
      </c>
      <c r="D30" s="31">
        <v>200</v>
      </c>
      <c r="E30" s="31">
        <v>200</v>
      </c>
      <c r="F30" s="31">
        <v>200</v>
      </c>
      <c r="G30" s="31">
        <v>200</v>
      </c>
      <c r="H30" s="31">
        <v>200</v>
      </c>
      <c r="I30" s="31">
        <v>200</v>
      </c>
      <c r="J30" s="31">
        <v>200</v>
      </c>
      <c r="K30" s="31">
        <v>200</v>
      </c>
      <c r="L30" s="31">
        <v>200</v>
      </c>
      <c r="M30" s="31">
        <v>200</v>
      </c>
      <c r="N30" s="31">
        <v>200</v>
      </c>
      <c r="O30" s="51">
        <f>SUM(C30:N30)</f>
        <v>2400</v>
      </c>
    </row>
    <row r="31" spans="1:17">
      <c r="A31" s="25">
        <v>4175</v>
      </c>
      <c r="B31" s="54" t="s">
        <v>68</v>
      </c>
      <c r="C31" s="28">
        <v>-50</v>
      </c>
      <c r="D31" s="28">
        <v>-50</v>
      </c>
      <c r="E31" s="28">
        <v>-50</v>
      </c>
      <c r="F31" s="28">
        <v>-50</v>
      </c>
      <c r="G31" s="28">
        <v>-50</v>
      </c>
      <c r="H31" s="28">
        <v>-50</v>
      </c>
      <c r="I31" s="28">
        <v>-50</v>
      </c>
      <c r="J31" s="28">
        <v>-50</v>
      </c>
      <c r="K31" s="31">
        <v>-50</v>
      </c>
      <c r="L31" s="28">
        <v>-50</v>
      </c>
      <c r="M31" s="28">
        <v>-50</v>
      </c>
      <c r="N31" s="28">
        <v>-50</v>
      </c>
      <c r="O31" s="51">
        <f>SUM(C31:N31)</f>
        <v>-600</v>
      </c>
    </row>
    <row r="32" spans="1:17" s="6" customFormat="1">
      <c r="A32" s="50"/>
      <c r="B32" s="49" t="s">
        <v>67</v>
      </c>
      <c r="C32" s="7">
        <f t="shared" ref="C32:N32" si="13">SUM(C30:C31)</f>
        <v>150</v>
      </c>
      <c r="D32" s="7">
        <f t="shared" si="13"/>
        <v>150</v>
      </c>
      <c r="E32" s="7">
        <f t="shared" si="13"/>
        <v>150</v>
      </c>
      <c r="F32" s="7">
        <f t="shared" si="13"/>
        <v>150</v>
      </c>
      <c r="G32" s="7">
        <f t="shared" si="13"/>
        <v>150</v>
      </c>
      <c r="H32" s="7">
        <f t="shared" si="13"/>
        <v>150</v>
      </c>
      <c r="I32" s="7">
        <f t="shared" si="13"/>
        <v>150</v>
      </c>
      <c r="J32" s="7">
        <f t="shared" si="13"/>
        <v>150</v>
      </c>
      <c r="K32" s="7">
        <f t="shared" si="13"/>
        <v>150</v>
      </c>
      <c r="L32" s="7">
        <f t="shared" si="13"/>
        <v>150</v>
      </c>
      <c r="M32" s="7">
        <f t="shared" si="13"/>
        <v>150</v>
      </c>
      <c r="N32" s="7">
        <f t="shared" si="13"/>
        <v>150</v>
      </c>
      <c r="O32" s="7">
        <f>SUM(O30:O31)</f>
        <v>1800</v>
      </c>
    </row>
    <row r="33" spans="1:17">
      <c r="A33" s="20">
        <v>4185</v>
      </c>
      <c r="B33" s="48" t="s">
        <v>66</v>
      </c>
      <c r="C33" s="30"/>
      <c r="D33" s="30">
        <v>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66">
        <v>0</v>
      </c>
      <c r="Q33" s="1" t="s">
        <v>113</v>
      </c>
    </row>
    <row r="34" spans="1:17" s="6" customFormat="1" ht="13.5" thickBot="1">
      <c r="A34" s="50"/>
      <c r="B34" s="49" t="s">
        <v>65</v>
      </c>
      <c r="C34" s="7"/>
      <c r="D34" s="7">
        <f t="shared" ref="D34:N34" si="14">SUM(D33)</f>
        <v>0</v>
      </c>
      <c r="E34" s="7">
        <f t="shared" si="14"/>
        <v>0</v>
      </c>
      <c r="F34" s="7">
        <f t="shared" si="14"/>
        <v>0</v>
      </c>
      <c r="G34" s="7">
        <f t="shared" si="14"/>
        <v>0</v>
      </c>
      <c r="H34" s="7">
        <f t="shared" si="14"/>
        <v>0</v>
      </c>
      <c r="I34" s="7">
        <f t="shared" si="14"/>
        <v>0</v>
      </c>
      <c r="J34" s="7">
        <f t="shared" si="14"/>
        <v>0</v>
      </c>
      <c r="K34" s="7">
        <f t="shared" si="14"/>
        <v>0</v>
      </c>
      <c r="L34" s="7">
        <f t="shared" si="14"/>
        <v>0</v>
      </c>
      <c r="M34" s="7">
        <f t="shared" si="14"/>
        <v>0</v>
      </c>
      <c r="N34" s="7">
        <f t="shared" si="14"/>
        <v>0</v>
      </c>
      <c r="O34" s="7">
        <f>O33</f>
        <v>0</v>
      </c>
    </row>
    <row r="35" spans="1:17" s="64" customFormat="1" ht="16.5" thickTop="1" thickBot="1">
      <c r="A35" s="82" t="s">
        <v>64</v>
      </c>
      <c r="B35" s="83"/>
      <c r="C35" s="65">
        <f>C13+C17+C21+C26+C29+C32+C34</f>
        <v>46.019999999999996</v>
      </c>
      <c r="D35" s="65">
        <f t="shared" ref="D35:N35" si="15">D13+D17+D21+D26+D29+D32+D34</f>
        <v>2650</v>
      </c>
      <c r="E35" s="65">
        <f t="shared" si="15"/>
        <v>4650</v>
      </c>
      <c r="F35" s="65">
        <f t="shared" si="15"/>
        <v>-3100</v>
      </c>
      <c r="G35" s="65">
        <f t="shared" si="15"/>
        <v>4950</v>
      </c>
      <c r="H35" s="65">
        <f t="shared" si="15"/>
        <v>4950</v>
      </c>
      <c r="I35" s="65">
        <f t="shared" si="15"/>
        <v>4950</v>
      </c>
      <c r="J35" s="65">
        <f t="shared" si="15"/>
        <v>2150</v>
      </c>
      <c r="K35" s="65">
        <f t="shared" si="15"/>
        <v>650</v>
      </c>
      <c r="L35" s="65">
        <f t="shared" si="15"/>
        <v>-1350</v>
      </c>
      <c r="M35" s="65">
        <f t="shared" si="15"/>
        <v>-13250</v>
      </c>
      <c r="N35" s="65">
        <f t="shared" si="15"/>
        <v>150</v>
      </c>
      <c r="O35" s="65">
        <f>O13+O17+O21+O26+O29+O32+O34</f>
        <v>7446.02</v>
      </c>
      <c r="Q35" s="86"/>
    </row>
    <row r="36" spans="1:17" ht="13.5" thickTop="1">
      <c r="A36" s="25">
        <v>4204</v>
      </c>
      <c r="B36" s="54" t="s">
        <v>63</v>
      </c>
      <c r="C36" s="31">
        <v>5154.16</v>
      </c>
      <c r="D36" s="31">
        <v>5154.16</v>
      </c>
      <c r="E36" s="31">
        <v>5154.16</v>
      </c>
      <c r="F36" s="31">
        <v>5154.16</v>
      </c>
      <c r="G36" s="31">
        <v>5154.16</v>
      </c>
      <c r="H36" s="31">
        <v>5154.16</v>
      </c>
      <c r="I36" s="31">
        <v>5154.16</v>
      </c>
      <c r="J36" s="31">
        <v>0</v>
      </c>
      <c r="K36" s="31">
        <v>5154.16</v>
      </c>
      <c r="L36" s="31">
        <v>5154.16</v>
      </c>
      <c r="M36" s="31">
        <v>5154.16</v>
      </c>
      <c r="N36" s="31">
        <v>5154.16</v>
      </c>
      <c r="O36" s="51">
        <f>SUM(C36:N36)</f>
        <v>56695.760000000009</v>
      </c>
    </row>
    <row r="37" spans="1:17">
      <c r="A37" s="25">
        <v>4208</v>
      </c>
      <c r="B37" s="54" t="s">
        <v>62</v>
      </c>
      <c r="C37" s="31">
        <v>400</v>
      </c>
      <c r="D37" s="31">
        <v>400</v>
      </c>
      <c r="E37" s="31">
        <v>400</v>
      </c>
      <c r="F37" s="31">
        <v>400</v>
      </c>
      <c r="G37" s="31">
        <v>400</v>
      </c>
      <c r="H37" s="31">
        <v>400</v>
      </c>
      <c r="I37" s="31">
        <v>400</v>
      </c>
      <c r="J37" s="31">
        <v>400</v>
      </c>
      <c r="K37" s="31">
        <v>400</v>
      </c>
      <c r="L37" s="31">
        <v>400</v>
      </c>
      <c r="M37" s="31">
        <v>400</v>
      </c>
      <c r="N37" s="31">
        <v>400</v>
      </c>
      <c r="O37" s="51">
        <f t="shared" ref="O37:O38" si="16">SUM(C37:N37)</f>
        <v>4800</v>
      </c>
    </row>
    <row r="38" spans="1:17">
      <c r="A38" s="25">
        <v>4800</v>
      </c>
      <c r="B38" s="53" t="s">
        <v>61</v>
      </c>
      <c r="C38" s="63">
        <v>776.46</v>
      </c>
      <c r="D38" s="63">
        <v>776.46</v>
      </c>
      <c r="E38" s="63">
        <v>776.46</v>
      </c>
      <c r="F38" s="63">
        <v>776.46</v>
      </c>
      <c r="G38" s="63">
        <v>776.46</v>
      </c>
      <c r="H38" s="63">
        <v>776.46</v>
      </c>
      <c r="I38" s="63">
        <v>776.46</v>
      </c>
      <c r="J38" s="63">
        <v>776.46</v>
      </c>
      <c r="K38" s="63">
        <v>776.46</v>
      </c>
      <c r="L38" s="63">
        <v>776.46</v>
      </c>
      <c r="M38" s="63">
        <v>776.46</v>
      </c>
      <c r="N38" s="63">
        <v>776.46</v>
      </c>
      <c r="O38" s="51">
        <f t="shared" si="16"/>
        <v>9317.52</v>
      </c>
    </row>
    <row r="39" spans="1:17" s="6" customFormat="1">
      <c r="A39" s="50"/>
      <c r="B39" s="49" t="s">
        <v>60</v>
      </c>
      <c r="C39" s="7">
        <f t="shared" ref="C39:N39" si="17">SUM(C36:C38)</f>
        <v>6330.62</v>
      </c>
      <c r="D39" s="7">
        <f t="shared" si="17"/>
        <v>6330.62</v>
      </c>
      <c r="E39" s="7">
        <f t="shared" si="17"/>
        <v>6330.62</v>
      </c>
      <c r="F39" s="7">
        <f t="shared" si="17"/>
        <v>6330.62</v>
      </c>
      <c r="G39" s="7">
        <f t="shared" si="17"/>
        <v>6330.62</v>
      </c>
      <c r="H39" s="7">
        <f t="shared" si="17"/>
        <v>6330.62</v>
      </c>
      <c r="I39" s="7">
        <f t="shared" si="17"/>
        <v>6330.62</v>
      </c>
      <c r="J39" s="7">
        <f t="shared" si="17"/>
        <v>1176.46</v>
      </c>
      <c r="K39" s="7">
        <f t="shared" si="17"/>
        <v>6330.62</v>
      </c>
      <c r="L39" s="7">
        <f t="shared" si="17"/>
        <v>6330.62</v>
      </c>
      <c r="M39" s="7">
        <f t="shared" si="17"/>
        <v>6330.62</v>
      </c>
      <c r="N39" s="7">
        <f t="shared" si="17"/>
        <v>6330.62</v>
      </c>
      <c r="O39" s="7">
        <f>SUM(O36:O38)</f>
        <v>70813.280000000013</v>
      </c>
    </row>
    <row r="40" spans="1:17">
      <c r="A40" s="62"/>
      <c r="B40" s="48" t="s">
        <v>59</v>
      </c>
      <c r="C40" s="18">
        <v>100</v>
      </c>
      <c r="D40" s="18">
        <v>200</v>
      </c>
      <c r="E40" s="18">
        <v>200</v>
      </c>
      <c r="F40" s="18">
        <v>200</v>
      </c>
      <c r="G40" s="18">
        <v>200</v>
      </c>
      <c r="H40" s="18">
        <v>200</v>
      </c>
      <c r="I40" s="18">
        <v>200</v>
      </c>
      <c r="J40" s="18">
        <v>200</v>
      </c>
      <c r="K40" s="18">
        <v>200</v>
      </c>
      <c r="L40" s="18">
        <v>200</v>
      </c>
      <c r="M40" s="18">
        <v>200</v>
      </c>
      <c r="N40" s="18">
        <v>200</v>
      </c>
      <c r="O40" s="45">
        <f>SUM(C40:N40)</f>
        <v>2300</v>
      </c>
    </row>
    <row r="41" spans="1:17">
      <c r="A41" s="62"/>
      <c r="B41" s="47" t="s">
        <v>58</v>
      </c>
      <c r="C41" s="61">
        <v>-25</v>
      </c>
      <c r="D41" s="61">
        <v>-50</v>
      </c>
      <c r="E41" s="61">
        <v>-50</v>
      </c>
      <c r="F41" s="61">
        <v>-50</v>
      </c>
      <c r="G41" s="61">
        <v>-50</v>
      </c>
      <c r="H41" s="61">
        <v>-50</v>
      </c>
      <c r="I41" s="61">
        <v>-50</v>
      </c>
      <c r="J41" s="61">
        <v>-50</v>
      </c>
      <c r="K41" s="61">
        <v>-50</v>
      </c>
      <c r="L41" s="61">
        <v>-50</v>
      </c>
      <c r="M41" s="61">
        <v>-50</v>
      </c>
      <c r="N41" s="61">
        <v>-50</v>
      </c>
      <c r="O41" s="45">
        <f>SUM(C41:N41)</f>
        <v>-575</v>
      </c>
    </row>
    <row r="42" spans="1:17" s="6" customFormat="1">
      <c r="A42" s="50"/>
      <c r="B42" s="49" t="s">
        <v>57</v>
      </c>
      <c r="C42" s="7">
        <f t="shared" ref="C42:N42" si="18">SUM(C40:C41)</f>
        <v>75</v>
      </c>
      <c r="D42" s="7">
        <f t="shared" si="18"/>
        <v>150</v>
      </c>
      <c r="E42" s="7">
        <f t="shared" si="18"/>
        <v>150</v>
      </c>
      <c r="F42" s="7">
        <f t="shared" si="18"/>
        <v>150</v>
      </c>
      <c r="G42" s="7">
        <f t="shared" si="18"/>
        <v>150</v>
      </c>
      <c r="H42" s="7">
        <f t="shared" si="18"/>
        <v>150</v>
      </c>
      <c r="I42" s="7">
        <f t="shared" si="18"/>
        <v>150</v>
      </c>
      <c r="J42" s="7">
        <f t="shared" si="18"/>
        <v>150</v>
      </c>
      <c r="K42" s="7">
        <f t="shared" si="18"/>
        <v>150</v>
      </c>
      <c r="L42" s="7">
        <f t="shared" si="18"/>
        <v>150</v>
      </c>
      <c r="M42" s="7">
        <f t="shared" si="18"/>
        <v>150</v>
      </c>
      <c r="N42" s="7">
        <f t="shared" si="18"/>
        <v>150</v>
      </c>
      <c r="O42" s="7">
        <f>SUM(O40:O41)</f>
        <v>1725</v>
      </c>
    </row>
    <row r="43" spans="1:17">
      <c r="A43" s="25">
        <v>4310</v>
      </c>
      <c r="B43" s="54" t="s">
        <v>56</v>
      </c>
      <c r="C43" s="60">
        <v>0</v>
      </c>
      <c r="D43" s="60">
        <v>250</v>
      </c>
      <c r="E43" s="60">
        <v>500</v>
      </c>
      <c r="F43" s="60">
        <v>500</v>
      </c>
      <c r="G43" s="60">
        <v>500</v>
      </c>
      <c r="H43" s="60">
        <v>500</v>
      </c>
      <c r="I43" s="60">
        <v>500</v>
      </c>
      <c r="J43" s="60">
        <v>500</v>
      </c>
      <c r="K43" s="60">
        <v>500</v>
      </c>
      <c r="L43" s="60">
        <v>500</v>
      </c>
      <c r="M43" s="60">
        <v>500</v>
      </c>
      <c r="N43" s="60">
        <v>500</v>
      </c>
      <c r="O43" s="51">
        <f>SUM(C43:N43)</f>
        <v>5250</v>
      </c>
    </row>
    <row r="44" spans="1:17">
      <c r="A44" s="25">
        <v>4311</v>
      </c>
      <c r="B44" s="54" t="s">
        <v>55</v>
      </c>
      <c r="C44" s="55">
        <v>0</v>
      </c>
      <c r="D44" s="55">
        <v>-25</v>
      </c>
      <c r="E44" s="55">
        <v>-50</v>
      </c>
      <c r="F44" s="55">
        <v>-50</v>
      </c>
      <c r="G44" s="55">
        <v>-50</v>
      </c>
      <c r="H44" s="55">
        <v>-50</v>
      </c>
      <c r="I44" s="55">
        <v>-50</v>
      </c>
      <c r="J44" s="55">
        <v>-50</v>
      </c>
      <c r="K44" s="55">
        <v>-50</v>
      </c>
      <c r="L44" s="55">
        <v>-50</v>
      </c>
      <c r="M44" s="55">
        <v>-50</v>
      </c>
      <c r="N44" s="55">
        <v>-50</v>
      </c>
      <c r="O44" s="51">
        <f>SUM(C44:N44)</f>
        <v>-525</v>
      </c>
    </row>
    <row r="45" spans="1:17">
      <c r="A45" s="59"/>
      <c r="B45" s="58"/>
      <c r="C45" s="57">
        <f>SUM(C43:C44)</f>
        <v>0</v>
      </c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6"/>
    </row>
    <row r="46" spans="1:17">
      <c r="A46" s="25"/>
      <c r="B46" s="54" t="s">
        <v>54</v>
      </c>
      <c r="C46" s="55">
        <v>0</v>
      </c>
      <c r="D46" s="55">
        <v>500</v>
      </c>
      <c r="E46" s="55">
        <v>500</v>
      </c>
      <c r="F46" s="55">
        <v>700</v>
      </c>
      <c r="G46" s="55">
        <v>700</v>
      </c>
      <c r="H46" s="55">
        <v>700</v>
      </c>
      <c r="I46" s="55">
        <v>700</v>
      </c>
      <c r="J46" s="55">
        <v>700</v>
      </c>
      <c r="K46" s="55">
        <v>700</v>
      </c>
      <c r="L46" s="55">
        <v>700</v>
      </c>
      <c r="M46" s="55">
        <v>700</v>
      </c>
      <c r="N46" s="55">
        <v>700</v>
      </c>
      <c r="O46" s="51">
        <f>SUM(C46:N46)</f>
        <v>7300</v>
      </c>
    </row>
    <row r="47" spans="1:17">
      <c r="A47" s="25"/>
      <c r="B47" s="54" t="s">
        <v>53</v>
      </c>
      <c r="C47" s="55">
        <v>-750</v>
      </c>
      <c r="D47" s="55">
        <v>0</v>
      </c>
      <c r="E47" s="55">
        <v>0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1">
        <f>SUM(C47:N47)</f>
        <v>-750</v>
      </c>
    </row>
    <row r="48" spans="1:17" s="6" customFormat="1">
      <c r="A48" s="50"/>
      <c r="B48" s="49" t="s">
        <v>52</v>
      </c>
      <c r="C48" s="7">
        <f>SUM(C43:C47)</f>
        <v>-750</v>
      </c>
      <c r="D48" s="7">
        <f>SUM(D43:D47)</f>
        <v>725</v>
      </c>
      <c r="E48" s="7">
        <f t="shared" ref="E48:N48" si="19">SUM(E43:E47)</f>
        <v>950</v>
      </c>
      <c r="F48" s="7">
        <f t="shared" si="19"/>
        <v>1150</v>
      </c>
      <c r="G48" s="7">
        <f t="shared" si="19"/>
        <v>1150</v>
      </c>
      <c r="H48" s="7">
        <f t="shared" si="19"/>
        <v>1150</v>
      </c>
      <c r="I48" s="7">
        <f t="shared" si="19"/>
        <v>1150</v>
      </c>
      <c r="J48" s="7">
        <f t="shared" si="19"/>
        <v>1150</v>
      </c>
      <c r="K48" s="7">
        <f t="shared" si="19"/>
        <v>1150</v>
      </c>
      <c r="L48" s="7">
        <f t="shared" si="19"/>
        <v>1150</v>
      </c>
      <c r="M48" s="7">
        <f t="shared" si="19"/>
        <v>1150</v>
      </c>
      <c r="N48" s="7">
        <f t="shared" si="19"/>
        <v>1150</v>
      </c>
      <c r="O48" s="7">
        <f>SUM(O43:O47)</f>
        <v>11275</v>
      </c>
    </row>
    <row r="49" spans="1:17">
      <c r="A49" s="20">
        <v>4410</v>
      </c>
      <c r="B49" s="48" t="s">
        <v>51</v>
      </c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45">
        <f>C49+D49+E49+F49+G49+H49+I49+J49+K49+L49+M49+N49</f>
        <v>0</v>
      </c>
    </row>
    <row r="50" spans="1:17">
      <c r="A50" s="20">
        <v>4415</v>
      </c>
      <c r="B50" s="47" t="s">
        <v>50</v>
      </c>
      <c r="C50" s="46">
        <v>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5">
        <f>C50+D50+E50+F50+G50+H50+I50+J50+K50+L50+M50+N50</f>
        <v>0</v>
      </c>
    </row>
    <row r="51" spans="1:17" s="6" customFormat="1">
      <c r="A51" s="50"/>
      <c r="B51" s="49" t="s">
        <v>49</v>
      </c>
      <c r="C51" s="7">
        <f t="shared" ref="C51:O51" si="20">SUM(C49:C50)</f>
        <v>0</v>
      </c>
      <c r="D51" s="7">
        <f t="shared" si="20"/>
        <v>0</v>
      </c>
      <c r="E51" s="7">
        <f t="shared" si="20"/>
        <v>0</v>
      </c>
      <c r="F51" s="7">
        <f t="shared" si="20"/>
        <v>0</v>
      </c>
      <c r="G51" s="7">
        <f t="shared" si="20"/>
        <v>0</v>
      </c>
      <c r="H51" s="7">
        <f t="shared" si="20"/>
        <v>0</v>
      </c>
      <c r="I51" s="7">
        <f t="shared" si="20"/>
        <v>0</v>
      </c>
      <c r="J51" s="7">
        <f t="shared" si="20"/>
        <v>0</v>
      </c>
      <c r="K51" s="7">
        <f t="shared" si="20"/>
        <v>0</v>
      </c>
      <c r="L51" s="7">
        <f t="shared" si="20"/>
        <v>0</v>
      </c>
      <c r="M51" s="7">
        <f t="shared" si="20"/>
        <v>0</v>
      </c>
      <c r="N51" s="7">
        <f t="shared" si="20"/>
        <v>0</v>
      </c>
      <c r="O51" s="7">
        <f t="shared" si="20"/>
        <v>0</v>
      </c>
    </row>
    <row r="52" spans="1:17">
      <c r="A52" s="25">
        <v>4421</v>
      </c>
      <c r="B52" s="54" t="s">
        <v>48</v>
      </c>
      <c r="C52" s="28">
        <v>0</v>
      </c>
      <c r="D52" s="28">
        <v>0</v>
      </c>
      <c r="E52" s="28">
        <v>1750</v>
      </c>
      <c r="F52" s="28">
        <v>0</v>
      </c>
      <c r="G52" s="28">
        <v>0</v>
      </c>
      <c r="H52" s="28">
        <v>1750</v>
      </c>
      <c r="I52" s="28">
        <v>0</v>
      </c>
      <c r="J52" s="28">
        <v>0</v>
      </c>
      <c r="K52" s="28">
        <v>1750</v>
      </c>
      <c r="L52" s="28">
        <v>0</v>
      </c>
      <c r="M52" s="28">
        <v>1750</v>
      </c>
      <c r="N52" s="28">
        <v>0</v>
      </c>
      <c r="O52" s="51">
        <f>C52+D52+E52+F52+G52+H52+I52+J52+K52+L52+M52+N52</f>
        <v>7000</v>
      </c>
    </row>
    <row r="53" spans="1:17">
      <c r="A53" s="25">
        <v>4422</v>
      </c>
      <c r="B53" s="54" t="s">
        <v>47</v>
      </c>
      <c r="C53" s="28">
        <v>4500</v>
      </c>
      <c r="D53" s="28">
        <v>4500</v>
      </c>
      <c r="E53" s="28">
        <v>4500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51">
        <f>C53+D53+E53+F53+G53+H53+I53+J53+K53+L53+M53+N53</f>
        <v>13500</v>
      </c>
    </row>
    <row r="54" spans="1:17">
      <c r="A54" s="25">
        <v>4425</v>
      </c>
      <c r="B54" s="53" t="s">
        <v>46</v>
      </c>
      <c r="C54" s="52">
        <v>0</v>
      </c>
      <c r="D54" s="52">
        <v>0</v>
      </c>
      <c r="E54" s="52">
        <v>-2650</v>
      </c>
      <c r="F54" s="52">
        <v>0</v>
      </c>
      <c r="G54" s="52">
        <v>0</v>
      </c>
      <c r="H54" s="52">
        <v>-2650</v>
      </c>
      <c r="I54" s="52">
        <v>0</v>
      </c>
      <c r="J54" s="52">
        <v>0</v>
      </c>
      <c r="K54" s="52">
        <v>-2650</v>
      </c>
      <c r="L54" s="52">
        <v>0</v>
      </c>
      <c r="M54" s="52">
        <v>-2650</v>
      </c>
      <c r="N54" s="52">
        <v>0</v>
      </c>
      <c r="O54" s="51">
        <f>C54+D54+E54+F54+G54+H54+I54+J54+K54+L54+M54+N54</f>
        <v>-10600</v>
      </c>
    </row>
    <row r="55" spans="1:17" s="6" customFormat="1">
      <c r="A55" s="50"/>
      <c r="B55" s="49" t="s">
        <v>45</v>
      </c>
      <c r="C55" s="7">
        <f t="shared" ref="C55:O55" si="21">SUM(C52:C54)</f>
        <v>4500</v>
      </c>
      <c r="D55" s="7">
        <f t="shared" si="21"/>
        <v>4500</v>
      </c>
      <c r="E55" s="7">
        <f t="shared" si="21"/>
        <v>3600</v>
      </c>
      <c r="F55" s="7">
        <f t="shared" si="21"/>
        <v>0</v>
      </c>
      <c r="G55" s="7">
        <f t="shared" si="21"/>
        <v>0</v>
      </c>
      <c r="H55" s="7">
        <f t="shared" si="21"/>
        <v>-900</v>
      </c>
      <c r="I55" s="7">
        <f t="shared" si="21"/>
        <v>0</v>
      </c>
      <c r="J55" s="7">
        <f t="shared" si="21"/>
        <v>0</v>
      </c>
      <c r="K55" s="7">
        <f t="shared" si="21"/>
        <v>-900</v>
      </c>
      <c r="L55" s="7">
        <f t="shared" si="21"/>
        <v>0</v>
      </c>
      <c r="M55" s="7">
        <f t="shared" si="21"/>
        <v>-900</v>
      </c>
      <c r="N55" s="10">
        <f t="shared" si="21"/>
        <v>0</v>
      </c>
      <c r="O55" s="7">
        <f t="shared" si="21"/>
        <v>9900</v>
      </c>
    </row>
    <row r="56" spans="1:17">
      <c r="A56" s="20">
        <v>4432</v>
      </c>
      <c r="B56" s="48" t="s">
        <v>44</v>
      </c>
      <c r="C56" s="30">
        <v>0</v>
      </c>
      <c r="D56" s="30">
        <v>0</v>
      </c>
      <c r="E56" s="30">
        <v>250</v>
      </c>
      <c r="F56" s="30">
        <v>0</v>
      </c>
      <c r="G56" s="30">
        <v>0</v>
      </c>
      <c r="H56" s="30">
        <v>250</v>
      </c>
      <c r="I56" s="30">
        <v>0</v>
      </c>
      <c r="J56" s="30">
        <v>0</v>
      </c>
      <c r="K56" s="34">
        <v>250</v>
      </c>
      <c r="L56" s="34">
        <v>0</v>
      </c>
      <c r="M56" s="34">
        <v>0</v>
      </c>
      <c r="N56" s="34">
        <v>250</v>
      </c>
      <c r="O56" s="45">
        <f>C56+D56+E56+F56+G56+H56+I56+J56+K56+L56+M56+N56</f>
        <v>1000</v>
      </c>
    </row>
    <row r="57" spans="1:17">
      <c r="A57" s="20">
        <v>4435</v>
      </c>
      <c r="B57" s="47" t="s">
        <v>43</v>
      </c>
      <c r="C57" s="46">
        <v>0</v>
      </c>
      <c r="D57" s="46">
        <v>0</v>
      </c>
      <c r="E57" s="46">
        <v>0</v>
      </c>
      <c r="F57" s="46">
        <v>0</v>
      </c>
      <c r="G57" s="46">
        <v>0</v>
      </c>
      <c r="H57" s="46">
        <v>-50</v>
      </c>
      <c r="I57" s="46">
        <v>0</v>
      </c>
      <c r="J57" s="46">
        <v>0</v>
      </c>
      <c r="K57" s="34">
        <v>-50</v>
      </c>
      <c r="L57" s="46">
        <v>0</v>
      </c>
      <c r="M57" s="46">
        <v>0</v>
      </c>
      <c r="N57" s="46">
        <v>-50</v>
      </c>
      <c r="O57" s="45">
        <f>C57+D57+E57+F57+G57+H57+I57+J57+K57+L57+M57+N57</f>
        <v>-150</v>
      </c>
    </row>
    <row r="58" spans="1:17" s="6" customFormat="1" ht="13.5" thickBot="1">
      <c r="A58" s="44"/>
      <c r="B58" s="43" t="s">
        <v>42</v>
      </c>
      <c r="C58" s="42">
        <f t="shared" ref="C58:O58" si="22">SUM(C56:C57)</f>
        <v>0</v>
      </c>
      <c r="D58" s="42">
        <f t="shared" si="22"/>
        <v>0</v>
      </c>
      <c r="E58" s="42">
        <f t="shared" si="22"/>
        <v>250</v>
      </c>
      <c r="F58" s="42">
        <f t="shared" si="22"/>
        <v>0</v>
      </c>
      <c r="G58" s="42">
        <f t="shared" si="22"/>
        <v>0</v>
      </c>
      <c r="H58" s="42">
        <f t="shared" si="22"/>
        <v>200</v>
      </c>
      <c r="I58" s="42">
        <f t="shared" si="22"/>
        <v>0</v>
      </c>
      <c r="J58" s="42">
        <f t="shared" si="22"/>
        <v>0</v>
      </c>
      <c r="K58" s="42">
        <f t="shared" si="22"/>
        <v>200</v>
      </c>
      <c r="L58" s="42">
        <f t="shared" si="22"/>
        <v>0</v>
      </c>
      <c r="M58" s="42">
        <f t="shared" si="22"/>
        <v>0</v>
      </c>
      <c r="N58" s="42">
        <f t="shared" si="22"/>
        <v>200</v>
      </c>
      <c r="O58" s="42">
        <f t="shared" si="22"/>
        <v>850</v>
      </c>
    </row>
    <row r="59" spans="1:17" s="6" customFormat="1" ht="14.25" thickTop="1" thickBot="1">
      <c r="A59" s="41"/>
      <c r="B59" s="40" t="s">
        <v>41</v>
      </c>
      <c r="C59" s="39">
        <f t="shared" ref="C59" si="23">C39+C42+C48+C51+C55+C58</f>
        <v>10155.619999999999</v>
      </c>
      <c r="D59" s="39">
        <f>D39+D42+D48+D51+D55+D58</f>
        <v>11705.619999999999</v>
      </c>
      <c r="E59" s="39">
        <f t="shared" ref="E59:O59" si="24">E39+E42+E48+E51+E55+E58</f>
        <v>11280.619999999999</v>
      </c>
      <c r="F59" s="39">
        <f t="shared" si="24"/>
        <v>7630.62</v>
      </c>
      <c r="G59" s="39">
        <f t="shared" si="24"/>
        <v>7630.62</v>
      </c>
      <c r="H59" s="39">
        <f t="shared" si="24"/>
        <v>6930.62</v>
      </c>
      <c r="I59" s="39">
        <f t="shared" si="24"/>
        <v>7630.62</v>
      </c>
      <c r="J59" s="39">
        <f t="shared" si="24"/>
        <v>2476.46</v>
      </c>
      <c r="K59" s="39">
        <f t="shared" si="24"/>
        <v>6930.62</v>
      </c>
      <c r="L59" s="39">
        <f t="shared" si="24"/>
        <v>7630.62</v>
      </c>
      <c r="M59" s="39">
        <f t="shared" si="24"/>
        <v>6730.62</v>
      </c>
      <c r="N59" s="39">
        <f t="shared" si="24"/>
        <v>7830.62</v>
      </c>
      <c r="O59" s="39">
        <f t="shared" si="24"/>
        <v>94563.280000000013</v>
      </c>
      <c r="Q59" s="88"/>
    </row>
    <row r="60" spans="1:17" ht="14.25" thickTop="1" thickBot="1">
      <c r="A60" s="38"/>
      <c r="B60" s="37" t="s">
        <v>2</v>
      </c>
      <c r="C60" s="36">
        <f>C9+C35+C59</f>
        <v>50965.64</v>
      </c>
      <c r="D60" s="36">
        <f t="shared" ref="D60:N60" si="25">D9+D35+D59</f>
        <v>29975.62</v>
      </c>
      <c r="E60" s="36">
        <f t="shared" si="25"/>
        <v>30866.12</v>
      </c>
      <c r="F60" s="36">
        <f t="shared" si="25"/>
        <v>19214.87</v>
      </c>
      <c r="G60" s="36">
        <f t="shared" si="25"/>
        <v>26745.62</v>
      </c>
      <c r="H60" s="36">
        <f t="shared" si="25"/>
        <v>18197.12</v>
      </c>
      <c r="I60" s="36">
        <f t="shared" si="25"/>
        <v>23877.62</v>
      </c>
      <c r="J60" s="36">
        <f t="shared" si="25"/>
        <v>15051.96</v>
      </c>
      <c r="K60" s="36">
        <f t="shared" si="25"/>
        <v>15356.369999999999</v>
      </c>
      <c r="L60" s="36">
        <f t="shared" si="25"/>
        <v>17826.37</v>
      </c>
      <c r="M60" s="36">
        <f t="shared" si="25"/>
        <v>-933.88000000000011</v>
      </c>
      <c r="N60" s="36">
        <f t="shared" si="25"/>
        <v>13621.119999999999</v>
      </c>
      <c r="O60" s="36">
        <f>O9+O35+O59</f>
        <v>260764.55</v>
      </c>
      <c r="Q60" s="87"/>
    </row>
    <row r="61" spans="1:17" ht="13.5" thickTop="1">
      <c r="A61" s="25">
        <v>5001</v>
      </c>
      <c r="B61" s="35" t="s">
        <v>40</v>
      </c>
      <c r="C61" s="26">
        <v>350</v>
      </c>
      <c r="D61" s="26">
        <v>350</v>
      </c>
      <c r="E61" s="26">
        <v>350</v>
      </c>
      <c r="F61" s="26">
        <v>350</v>
      </c>
      <c r="G61" s="26">
        <v>350</v>
      </c>
      <c r="H61" s="26">
        <v>350</v>
      </c>
      <c r="I61" s="26">
        <v>350</v>
      </c>
      <c r="J61" s="26">
        <v>350</v>
      </c>
      <c r="K61" s="26">
        <v>350</v>
      </c>
      <c r="L61" s="26">
        <v>350</v>
      </c>
      <c r="M61" s="26">
        <v>350</v>
      </c>
      <c r="N61" s="26">
        <v>350</v>
      </c>
      <c r="O61" s="22">
        <f>SUM(C61:N61)</f>
        <v>4200</v>
      </c>
    </row>
    <row r="62" spans="1:17">
      <c r="A62" s="25">
        <v>5003</v>
      </c>
      <c r="B62" s="29" t="s">
        <v>39</v>
      </c>
      <c r="C62" s="31">
        <v>1200</v>
      </c>
      <c r="D62" s="31">
        <v>1200</v>
      </c>
      <c r="E62" s="31">
        <v>1200</v>
      </c>
      <c r="F62" s="31">
        <v>1200</v>
      </c>
      <c r="G62" s="31">
        <v>1200</v>
      </c>
      <c r="H62" s="31">
        <v>1200</v>
      </c>
      <c r="I62" s="31">
        <v>1200</v>
      </c>
      <c r="J62" s="31">
        <v>1200</v>
      </c>
      <c r="K62" s="31">
        <v>1200</v>
      </c>
      <c r="L62" s="31">
        <v>1200</v>
      </c>
      <c r="M62" s="31">
        <v>1200</v>
      </c>
      <c r="N62" s="31">
        <v>1200</v>
      </c>
      <c r="O62" s="22">
        <f t="shared" ref="O62:O66" si="26">SUM(C62:N62)</f>
        <v>14400</v>
      </c>
    </row>
    <row r="63" spans="1:17">
      <c r="A63" s="25">
        <v>5007</v>
      </c>
      <c r="B63" s="29" t="s">
        <v>38</v>
      </c>
      <c r="C63" s="31">
        <v>0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/>
      <c r="L63" s="31">
        <v>0</v>
      </c>
      <c r="M63" s="31">
        <v>0</v>
      </c>
      <c r="N63" s="31">
        <v>0</v>
      </c>
      <c r="O63" s="22">
        <f t="shared" si="26"/>
        <v>0</v>
      </c>
    </row>
    <row r="64" spans="1:17">
      <c r="A64" s="25">
        <v>5009</v>
      </c>
      <c r="B64" s="29" t="s">
        <v>37</v>
      </c>
      <c r="C64" s="31">
        <v>0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/>
      <c r="L64" s="31">
        <v>0</v>
      </c>
      <c r="M64" s="31">
        <v>0</v>
      </c>
      <c r="N64" s="31">
        <v>0</v>
      </c>
      <c r="O64" s="22">
        <f t="shared" si="26"/>
        <v>0</v>
      </c>
    </row>
    <row r="65" spans="1:15">
      <c r="A65" s="25">
        <v>5011</v>
      </c>
      <c r="B65" s="29" t="s">
        <v>36</v>
      </c>
      <c r="C65" s="31">
        <f t="shared" ref="C65:N65" si="27">C60*0.017</f>
        <v>866.41588000000002</v>
      </c>
      <c r="D65" s="31">
        <f t="shared" si="27"/>
        <v>509.58554000000004</v>
      </c>
      <c r="E65" s="31">
        <f t="shared" si="27"/>
        <v>524.72404000000006</v>
      </c>
      <c r="F65" s="31">
        <f t="shared" si="27"/>
        <v>326.65278999999998</v>
      </c>
      <c r="G65" s="31">
        <f t="shared" si="27"/>
        <v>454.67554000000001</v>
      </c>
      <c r="H65" s="31">
        <f t="shared" si="27"/>
        <v>309.35104000000001</v>
      </c>
      <c r="I65" s="31">
        <f t="shared" si="27"/>
        <v>405.91953999999998</v>
      </c>
      <c r="J65" s="31">
        <f t="shared" si="27"/>
        <v>255.88332</v>
      </c>
      <c r="K65" s="31">
        <f t="shared" si="27"/>
        <v>261.05829</v>
      </c>
      <c r="L65" s="31">
        <f t="shared" si="27"/>
        <v>303.04829000000001</v>
      </c>
      <c r="M65" s="31">
        <f t="shared" si="27"/>
        <v>-15.875960000000003</v>
      </c>
      <c r="N65" s="31">
        <f t="shared" si="27"/>
        <v>231.55904000000001</v>
      </c>
      <c r="O65" s="22">
        <f t="shared" si="26"/>
        <v>4432.9973499999996</v>
      </c>
    </row>
    <row r="66" spans="1:15">
      <c r="A66" s="25">
        <v>5015</v>
      </c>
      <c r="B66" s="29" t="s">
        <v>35</v>
      </c>
      <c r="C66" s="31">
        <v>250</v>
      </c>
      <c r="D66" s="31">
        <v>250</v>
      </c>
      <c r="E66" s="31">
        <v>250</v>
      </c>
      <c r="F66" s="31">
        <v>250</v>
      </c>
      <c r="G66" s="31">
        <v>250</v>
      </c>
      <c r="H66" s="31">
        <v>250</v>
      </c>
      <c r="I66" s="31">
        <v>250</v>
      </c>
      <c r="J66" s="31">
        <v>250</v>
      </c>
      <c r="K66" s="31">
        <v>250</v>
      </c>
      <c r="L66" s="31">
        <v>250</v>
      </c>
      <c r="M66" s="31">
        <v>250</v>
      </c>
      <c r="N66" s="31">
        <v>250</v>
      </c>
      <c r="O66" s="22">
        <f t="shared" si="26"/>
        <v>3000</v>
      </c>
    </row>
    <row r="67" spans="1:15" s="6" customFormat="1">
      <c r="A67" s="9"/>
      <c r="B67" s="8" t="s">
        <v>34</v>
      </c>
      <c r="C67" s="7">
        <f t="shared" ref="C67:O67" si="28">SUM(C61:C66)</f>
        <v>2666.41588</v>
      </c>
      <c r="D67" s="7">
        <f>SUM(D61:D66)</f>
        <v>2309.58554</v>
      </c>
      <c r="E67" s="7">
        <f t="shared" si="28"/>
        <v>2324.7240400000001</v>
      </c>
      <c r="F67" s="7">
        <f t="shared" si="28"/>
        <v>2126.6527900000001</v>
      </c>
      <c r="G67" s="7">
        <f t="shared" si="28"/>
        <v>2254.6755400000002</v>
      </c>
      <c r="H67" s="7">
        <f t="shared" si="28"/>
        <v>2109.35104</v>
      </c>
      <c r="I67" s="7">
        <f t="shared" si="28"/>
        <v>2205.9195399999999</v>
      </c>
      <c r="J67" s="7">
        <f t="shared" si="28"/>
        <v>2055.8833199999999</v>
      </c>
      <c r="K67" s="7">
        <f t="shared" si="28"/>
        <v>2061.0582899999999</v>
      </c>
      <c r="L67" s="7">
        <f t="shared" si="28"/>
        <v>2103.0482899999997</v>
      </c>
      <c r="M67" s="7">
        <f t="shared" si="28"/>
        <v>1784.1240399999999</v>
      </c>
      <c r="N67" s="7">
        <f t="shared" si="28"/>
        <v>2031.5590400000001</v>
      </c>
      <c r="O67" s="7">
        <f t="shared" si="28"/>
        <v>26032.997349999998</v>
      </c>
    </row>
    <row r="68" spans="1:15">
      <c r="A68" s="20">
        <v>5018</v>
      </c>
      <c r="B68" s="19" t="s">
        <v>33</v>
      </c>
      <c r="C68" s="34">
        <v>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17">
        <f>SUM(C68:N68)</f>
        <v>0</v>
      </c>
    </row>
    <row r="69" spans="1:15">
      <c r="A69" s="20">
        <v>5019</v>
      </c>
      <c r="B69" s="19" t="s">
        <v>32</v>
      </c>
      <c r="C69" s="34">
        <v>0</v>
      </c>
      <c r="D69" s="34">
        <v>0</v>
      </c>
      <c r="E69" s="34">
        <v>0</v>
      </c>
      <c r="F69" s="34">
        <v>1000</v>
      </c>
      <c r="G69" s="34">
        <v>1000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17">
        <f>SUM(C69:N69)</f>
        <v>2000</v>
      </c>
    </row>
    <row r="70" spans="1:15" s="6" customFormat="1">
      <c r="A70" s="33">
        <v>5018</v>
      </c>
      <c r="B70" s="32" t="s">
        <v>31</v>
      </c>
      <c r="C70" s="7">
        <f t="shared" ref="C70" si="29">C69</f>
        <v>0</v>
      </c>
      <c r="D70" s="7">
        <f>SUM(D68:D69)</f>
        <v>0</v>
      </c>
      <c r="E70" s="7">
        <f t="shared" ref="E70:N70" si="30">SUM(E68:E69)</f>
        <v>0</v>
      </c>
      <c r="F70" s="7">
        <f t="shared" si="30"/>
        <v>1000</v>
      </c>
      <c r="G70" s="7">
        <f t="shared" si="30"/>
        <v>1000</v>
      </c>
      <c r="H70" s="7">
        <f t="shared" si="30"/>
        <v>0</v>
      </c>
      <c r="I70" s="7">
        <f t="shared" si="30"/>
        <v>0</v>
      </c>
      <c r="J70" s="7">
        <f t="shared" si="30"/>
        <v>0</v>
      </c>
      <c r="K70" s="7">
        <f t="shared" si="30"/>
        <v>0</v>
      </c>
      <c r="L70" s="7">
        <f t="shared" si="30"/>
        <v>0</v>
      </c>
      <c r="M70" s="7">
        <f t="shared" si="30"/>
        <v>0</v>
      </c>
      <c r="N70" s="7">
        <f t="shared" si="30"/>
        <v>0</v>
      </c>
      <c r="O70" s="7">
        <f>SUM(O68:O69)</f>
        <v>2000</v>
      </c>
    </row>
    <row r="71" spans="1:15">
      <c r="A71" s="25">
        <v>5023</v>
      </c>
      <c r="B71" s="24" t="s">
        <v>30</v>
      </c>
      <c r="C71" s="31">
        <v>50</v>
      </c>
      <c r="D71" s="31">
        <v>50</v>
      </c>
      <c r="E71" s="31">
        <v>50</v>
      </c>
      <c r="F71" s="31">
        <v>50</v>
      </c>
      <c r="G71" s="31">
        <v>50</v>
      </c>
      <c r="H71" s="31">
        <v>50</v>
      </c>
      <c r="I71" s="31">
        <v>50</v>
      </c>
      <c r="J71" s="31">
        <v>50</v>
      </c>
      <c r="K71" s="31">
        <v>50</v>
      </c>
      <c r="L71" s="31">
        <v>50</v>
      </c>
      <c r="M71" s="31">
        <v>50</v>
      </c>
      <c r="N71" s="31">
        <v>50</v>
      </c>
      <c r="O71" s="22">
        <f>SUM(C71:N71)</f>
        <v>600</v>
      </c>
    </row>
    <row r="72" spans="1:15">
      <c r="A72" s="25">
        <v>5025</v>
      </c>
      <c r="B72" s="24" t="s">
        <v>29</v>
      </c>
      <c r="C72" s="31">
        <v>175</v>
      </c>
      <c r="D72" s="31">
        <v>175</v>
      </c>
      <c r="E72" s="31">
        <v>175</v>
      </c>
      <c r="F72" s="31">
        <v>175</v>
      </c>
      <c r="G72" s="31">
        <v>175</v>
      </c>
      <c r="H72" s="31">
        <v>175</v>
      </c>
      <c r="I72" s="31">
        <v>175</v>
      </c>
      <c r="J72" s="31">
        <v>175</v>
      </c>
      <c r="K72" s="31">
        <v>175</v>
      </c>
      <c r="L72" s="31">
        <v>175</v>
      </c>
      <c r="M72" s="31">
        <v>175</v>
      </c>
      <c r="N72" s="31">
        <v>175</v>
      </c>
      <c r="O72" s="22">
        <f t="shared" ref="O72:O74" si="31">SUM(C72:N72)</f>
        <v>2100</v>
      </c>
    </row>
    <row r="73" spans="1:15">
      <c r="A73" s="25">
        <v>5030</v>
      </c>
      <c r="B73" s="24" t="s">
        <v>28</v>
      </c>
      <c r="C73" s="31">
        <v>0</v>
      </c>
      <c r="D73" s="31">
        <v>0</v>
      </c>
      <c r="E73" s="31">
        <v>0</v>
      </c>
      <c r="F73" s="31">
        <v>0</v>
      </c>
      <c r="G73" s="31"/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22">
        <f t="shared" si="31"/>
        <v>0</v>
      </c>
    </row>
    <row r="74" spans="1:15">
      <c r="A74" s="25">
        <v>5032</v>
      </c>
      <c r="B74" s="24" t="s">
        <v>27</v>
      </c>
      <c r="C74" s="31">
        <v>0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22">
        <f t="shared" si="31"/>
        <v>0</v>
      </c>
    </row>
    <row r="75" spans="1:15" s="6" customFormat="1">
      <c r="A75" s="9">
        <v>5030</v>
      </c>
      <c r="B75" s="8" t="s">
        <v>26</v>
      </c>
      <c r="C75" s="7">
        <f t="shared" ref="C75:N75" si="32">SUM(C71:C74)</f>
        <v>225</v>
      </c>
      <c r="D75" s="7">
        <f>SUM(D71:D74)</f>
        <v>225</v>
      </c>
      <c r="E75" s="7">
        <f t="shared" si="32"/>
        <v>225</v>
      </c>
      <c r="F75" s="7">
        <f t="shared" si="32"/>
        <v>225</v>
      </c>
      <c r="G75" s="7">
        <f t="shared" si="32"/>
        <v>225</v>
      </c>
      <c r="H75" s="7">
        <f t="shared" si="32"/>
        <v>225</v>
      </c>
      <c r="I75" s="7">
        <f t="shared" si="32"/>
        <v>225</v>
      </c>
      <c r="J75" s="7">
        <f t="shared" si="32"/>
        <v>225</v>
      </c>
      <c r="K75" s="7">
        <f t="shared" si="32"/>
        <v>225</v>
      </c>
      <c r="L75" s="7">
        <f t="shared" si="32"/>
        <v>225</v>
      </c>
      <c r="M75" s="7">
        <f t="shared" si="32"/>
        <v>225</v>
      </c>
      <c r="N75" s="7">
        <f t="shared" si="32"/>
        <v>225</v>
      </c>
      <c r="O75" s="7">
        <f>SUM(O71:O74)</f>
        <v>2700</v>
      </c>
    </row>
    <row r="76" spans="1:15">
      <c r="A76" s="20">
        <v>5031</v>
      </c>
      <c r="B76" s="19" t="s">
        <v>25</v>
      </c>
      <c r="C76" s="30">
        <v>167.4</v>
      </c>
      <c r="D76" s="30">
        <v>2266.1799999999998</v>
      </c>
      <c r="E76" s="30">
        <v>117.19</v>
      </c>
      <c r="F76" s="30">
        <v>430.8</v>
      </c>
      <c r="G76" s="30">
        <v>245.92</v>
      </c>
      <c r="H76" s="30">
        <v>31.57</v>
      </c>
      <c r="I76" s="30">
        <v>196.9</v>
      </c>
      <c r="J76" s="30"/>
      <c r="K76" s="30">
        <v>0</v>
      </c>
      <c r="L76" s="30">
        <v>79.47</v>
      </c>
      <c r="M76" s="30">
        <v>0</v>
      </c>
      <c r="N76" s="30">
        <v>0</v>
      </c>
      <c r="O76" s="17">
        <f>SUM(C76:N76)</f>
        <v>3535.4300000000003</v>
      </c>
    </row>
    <row r="77" spans="1:15">
      <c r="A77" s="20">
        <v>5033</v>
      </c>
      <c r="B77" s="19" t="s">
        <v>24</v>
      </c>
      <c r="C77" s="30">
        <v>102</v>
      </c>
      <c r="D77" s="30">
        <v>100.25</v>
      </c>
      <c r="E77" s="30">
        <v>102</v>
      </c>
      <c r="F77" s="30">
        <v>102</v>
      </c>
      <c r="G77" s="30">
        <v>102</v>
      </c>
      <c r="H77" s="30">
        <v>195.25</v>
      </c>
      <c r="I77" s="30">
        <v>100.25</v>
      </c>
      <c r="J77" s="30">
        <v>7</v>
      </c>
      <c r="K77" s="30">
        <v>102</v>
      </c>
      <c r="L77" s="30">
        <v>107</v>
      </c>
      <c r="M77" s="30">
        <v>100</v>
      </c>
      <c r="N77" s="30">
        <v>100</v>
      </c>
      <c r="O77" s="17">
        <f t="shared" ref="O77:O82" si="33">SUM(C77:N77)</f>
        <v>1219.75</v>
      </c>
    </row>
    <row r="78" spans="1:15">
      <c r="A78" s="20">
        <v>5035</v>
      </c>
      <c r="B78" s="19" t="s">
        <v>23</v>
      </c>
      <c r="C78" s="30">
        <f t="shared" ref="C78:N78" si="34">C96*7.7%</f>
        <v>947.09922999999992</v>
      </c>
      <c r="D78" s="30">
        <f t="shared" si="34"/>
        <v>947.09922999999992</v>
      </c>
      <c r="E78" s="30">
        <f t="shared" si="34"/>
        <v>947.09922999999992</v>
      </c>
      <c r="F78" s="30">
        <f t="shared" si="34"/>
        <v>947.09922999999992</v>
      </c>
      <c r="G78" s="30">
        <f t="shared" si="34"/>
        <v>947.09922999999992</v>
      </c>
      <c r="H78" s="30">
        <f t="shared" si="34"/>
        <v>947.09922999999992</v>
      </c>
      <c r="I78" s="30">
        <f t="shared" si="34"/>
        <v>947.09922999999992</v>
      </c>
      <c r="J78" s="30">
        <f t="shared" si="34"/>
        <v>947.09922999999992</v>
      </c>
      <c r="K78" s="30">
        <f t="shared" si="34"/>
        <v>947.09922999999992</v>
      </c>
      <c r="L78" s="30">
        <f t="shared" si="34"/>
        <v>947.09922999999992</v>
      </c>
      <c r="M78" s="30">
        <f t="shared" si="34"/>
        <v>947.09922999999992</v>
      </c>
      <c r="N78" s="30">
        <f t="shared" si="34"/>
        <v>947.09922999999992</v>
      </c>
      <c r="O78" s="17">
        <f t="shared" si="33"/>
        <v>11365.190759999999</v>
      </c>
    </row>
    <row r="79" spans="1:15">
      <c r="A79" s="20">
        <v>5039</v>
      </c>
      <c r="B79" s="19" t="s">
        <v>22</v>
      </c>
      <c r="C79" s="30">
        <v>0</v>
      </c>
      <c r="D79" s="30">
        <v>202</v>
      </c>
      <c r="E79" s="30">
        <v>36.67</v>
      </c>
      <c r="F79" s="30">
        <v>63</v>
      </c>
      <c r="G79" s="30">
        <v>201</v>
      </c>
      <c r="H79" s="30">
        <v>0</v>
      </c>
      <c r="I79" s="30">
        <v>0</v>
      </c>
      <c r="J79" s="30">
        <v>0</v>
      </c>
      <c r="K79" s="30">
        <v>200</v>
      </c>
      <c r="L79" s="30">
        <v>200</v>
      </c>
      <c r="M79" s="30">
        <v>200</v>
      </c>
      <c r="N79" s="30">
        <v>200</v>
      </c>
      <c r="O79" s="17">
        <f t="shared" si="33"/>
        <v>1302.67</v>
      </c>
    </row>
    <row r="80" spans="1:15">
      <c r="A80" s="20">
        <v>5048</v>
      </c>
      <c r="B80" s="19" t="s">
        <v>21</v>
      </c>
      <c r="C80" s="30">
        <v>776.46</v>
      </c>
      <c r="D80" s="30">
        <v>776.46</v>
      </c>
      <c r="E80" s="30">
        <v>776.46</v>
      </c>
      <c r="F80" s="30">
        <v>776.46</v>
      </c>
      <c r="G80" s="30">
        <v>776.46</v>
      </c>
      <c r="H80" s="30">
        <v>776.46</v>
      </c>
      <c r="I80" s="30">
        <v>776.46</v>
      </c>
      <c r="J80" s="30">
        <v>776.46</v>
      </c>
      <c r="K80" s="30">
        <v>776.46</v>
      </c>
      <c r="L80" s="30">
        <v>776.46</v>
      </c>
      <c r="M80" s="30">
        <v>776.46</v>
      </c>
      <c r="N80" s="30">
        <v>776.46</v>
      </c>
      <c r="O80" s="17">
        <f t="shared" si="33"/>
        <v>9317.52</v>
      </c>
    </row>
    <row r="81" spans="1:15">
      <c r="A81" s="20">
        <v>5049</v>
      </c>
      <c r="B81" s="19" t="s">
        <v>20</v>
      </c>
      <c r="C81" s="30">
        <v>0</v>
      </c>
      <c r="D81" s="30">
        <v>0</v>
      </c>
      <c r="E81" s="30">
        <v>0</v>
      </c>
      <c r="F81" s="30">
        <v>433.65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17">
        <f t="shared" si="33"/>
        <v>433.65</v>
      </c>
    </row>
    <row r="82" spans="1:15">
      <c r="A82" s="20">
        <v>5051</v>
      </c>
      <c r="B82" s="19" t="s">
        <v>19</v>
      </c>
      <c r="C82" s="30">
        <v>230</v>
      </c>
      <c r="D82" s="30">
        <v>230</v>
      </c>
      <c r="E82" s="30">
        <v>230</v>
      </c>
      <c r="F82" s="30">
        <v>230</v>
      </c>
      <c r="G82" s="30">
        <v>230</v>
      </c>
      <c r="H82" s="30">
        <v>115</v>
      </c>
      <c r="I82" s="30">
        <v>115</v>
      </c>
      <c r="J82" s="30">
        <v>230</v>
      </c>
      <c r="K82" s="30">
        <v>230</v>
      </c>
      <c r="L82" s="30">
        <v>230</v>
      </c>
      <c r="M82" s="30">
        <v>230</v>
      </c>
      <c r="N82" s="30">
        <v>230</v>
      </c>
      <c r="O82" s="17">
        <f t="shared" si="33"/>
        <v>2530</v>
      </c>
    </row>
    <row r="83" spans="1:15" s="6" customFormat="1">
      <c r="A83" s="9"/>
      <c r="B83" s="8" t="s">
        <v>18</v>
      </c>
      <c r="C83" s="7">
        <f t="shared" ref="C83:N83" si="35">SUM(C76:C82)</f>
        <v>2222.9592299999999</v>
      </c>
      <c r="D83" s="7">
        <f>SUM(D76:D82)</f>
        <v>4521.9892299999992</v>
      </c>
      <c r="E83" s="7">
        <f t="shared" si="35"/>
        <v>2209.41923</v>
      </c>
      <c r="F83" s="7">
        <f t="shared" si="35"/>
        <v>2983.0092300000001</v>
      </c>
      <c r="G83" s="7">
        <f t="shared" si="35"/>
        <v>2502.4792299999999</v>
      </c>
      <c r="H83" s="7">
        <f t="shared" si="35"/>
        <v>2065.37923</v>
      </c>
      <c r="I83" s="7">
        <f t="shared" si="35"/>
        <v>2135.7092299999999</v>
      </c>
      <c r="J83" s="7">
        <f t="shared" si="35"/>
        <v>1960.5592299999998</v>
      </c>
      <c r="K83" s="7">
        <f t="shared" si="35"/>
        <v>2255.5592299999998</v>
      </c>
      <c r="L83" s="7">
        <f t="shared" si="35"/>
        <v>2340.0292300000001</v>
      </c>
      <c r="M83" s="7">
        <f t="shared" si="35"/>
        <v>2253.5592299999998</v>
      </c>
      <c r="N83" s="7">
        <f t="shared" si="35"/>
        <v>2253.5592299999998</v>
      </c>
      <c r="O83" s="7">
        <f>SUM(O76:O82)</f>
        <v>29704.210760000002</v>
      </c>
    </row>
    <row r="84" spans="1:15">
      <c r="A84" s="25">
        <v>5053</v>
      </c>
      <c r="B84" s="29" t="s">
        <v>17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2">
        <f>SUM(C84:N84)</f>
        <v>0</v>
      </c>
    </row>
    <row r="85" spans="1:15">
      <c r="A85" s="25">
        <v>6054</v>
      </c>
      <c r="B85" s="29" t="s">
        <v>16</v>
      </c>
      <c r="C85" s="28">
        <v>1000</v>
      </c>
      <c r="D85" s="28">
        <v>1000</v>
      </c>
      <c r="E85" s="28">
        <v>1000</v>
      </c>
      <c r="F85" s="28">
        <v>1000</v>
      </c>
      <c r="G85" s="28">
        <v>1000</v>
      </c>
      <c r="H85" s="28">
        <v>1000</v>
      </c>
      <c r="I85" s="28">
        <v>1000</v>
      </c>
      <c r="J85" s="28">
        <v>1000</v>
      </c>
      <c r="K85" s="28">
        <v>1000</v>
      </c>
      <c r="L85" s="28">
        <v>1000</v>
      </c>
      <c r="M85" s="28">
        <v>1000</v>
      </c>
      <c r="N85" s="28">
        <v>1000</v>
      </c>
      <c r="O85" s="22">
        <f t="shared" ref="O85:O88" si="36">SUM(C85:N85)</f>
        <v>12000</v>
      </c>
    </row>
    <row r="86" spans="1:15">
      <c r="A86" s="25">
        <v>6055</v>
      </c>
      <c r="B86" s="29" t="s">
        <v>15</v>
      </c>
      <c r="C86" s="28">
        <v>250</v>
      </c>
      <c r="D86" s="28">
        <v>250</v>
      </c>
      <c r="E86" s="28">
        <v>250</v>
      </c>
      <c r="F86" s="28">
        <v>250</v>
      </c>
      <c r="G86" s="28">
        <v>250</v>
      </c>
      <c r="H86" s="28">
        <v>250</v>
      </c>
      <c r="I86" s="28">
        <v>250</v>
      </c>
      <c r="J86" s="28">
        <v>250</v>
      </c>
      <c r="K86" s="28">
        <v>250</v>
      </c>
      <c r="L86" s="28">
        <v>250</v>
      </c>
      <c r="M86" s="28">
        <v>250</v>
      </c>
      <c r="N86" s="28">
        <v>250</v>
      </c>
      <c r="O86" s="22">
        <f t="shared" si="36"/>
        <v>3000</v>
      </c>
    </row>
    <row r="87" spans="1:15">
      <c r="A87" s="25">
        <v>6056</v>
      </c>
      <c r="B87" s="29" t="s">
        <v>14</v>
      </c>
      <c r="C87" s="28">
        <v>300</v>
      </c>
      <c r="D87" s="28">
        <v>300</v>
      </c>
      <c r="E87" s="28">
        <v>300</v>
      </c>
      <c r="F87" s="28">
        <v>300</v>
      </c>
      <c r="G87" s="28">
        <v>300</v>
      </c>
      <c r="H87" s="28">
        <v>300</v>
      </c>
      <c r="I87" s="28">
        <v>300</v>
      </c>
      <c r="J87" s="28">
        <v>300</v>
      </c>
      <c r="K87" s="28">
        <v>300</v>
      </c>
      <c r="L87" s="28">
        <v>300</v>
      </c>
      <c r="M87" s="28">
        <v>300</v>
      </c>
      <c r="N87" s="28">
        <v>300</v>
      </c>
      <c r="O87" s="22">
        <f t="shared" si="36"/>
        <v>3600</v>
      </c>
    </row>
    <row r="88" spans="1:15">
      <c r="A88" s="25">
        <v>6057</v>
      </c>
      <c r="B88" s="29" t="s">
        <v>13</v>
      </c>
      <c r="C88" s="28">
        <v>100</v>
      </c>
      <c r="D88" s="28">
        <v>100</v>
      </c>
      <c r="E88" s="28">
        <v>100</v>
      </c>
      <c r="F88" s="28">
        <v>100</v>
      </c>
      <c r="G88" s="28">
        <v>100</v>
      </c>
      <c r="H88" s="28">
        <v>100</v>
      </c>
      <c r="I88" s="28">
        <v>100</v>
      </c>
      <c r="J88" s="28">
        <v>100</v>
      </c>
      <c r="K88" s="28">
        <v>100</v>
      </c>
      <c r="L88" s="28">
        <v>100</v>
      </c>
      <c r="M88" s="28">
        <v>100</v>
      </c>
      <c r="N88" s="28">
        <v>100</v>
      </c>
      <c r="O88" s="22">
        <f t="shared" si="36"/>
        <v>1200</v>
      </c>
    </row>
    <row r="89" spans="1:15" s="6" customFormat="1">
      <c r="A89" s="9">
        <v>5053</v>
      </c>
      <c r="B89" s="8" t="s">
        <v>12</v>
      </c>
      <c r="C89" s="7">
        <f t="shared" ref="C89:N89" si="37">SUM(C84:C88)</f>
        <v>1650</v>
      </c>
      <c r="D89" s="7">
        <f>SUM(D84:D88)</f>
        <v>1650</v>
      </c>
      <c r="E89" s="7">
        <f t="shared" si="37"/>
        <v>1650</v>
      </c>
      <c r="F89" s="7">
        <f t="shared" si="37"/>
        <v>1650</v>
      </c>
      <c r="G89" s="7">
        <f t="shared" si="37"/>
        <v>1650</v>
      </c>
      <c r="H89" s="7">
        <f t="shared" si="37"/>
        <v>1650</v>
      </c>
      <c r="I89" s="7">
        <f t="shared" si="37"/>
        <v>1650</v>
      </c>
      <c r="J89" s="7">
        <f t="shared" si="37"/>
        <v>1650</v>
      </c>
      <c r="K89" s="7">
        <f t="shared" si="37"/>
        <v>1650</v>
      </c>
      <c r="L89" s="7">
        <f t="shared" si="37"/>
        <v>1650</v>
      </c>
      <c r="M89" s="7">
        <f t="shared" si="37"/>
        <v>1650</v>
      </c>
      <c r="N89" s="7">
        <f t="shared" si="37"/>
        <v>1650</v>
      </c>
      <c r="O89" s="7">
        <f>SUM(O84:O88)</f>
        <v>19800</v>
      </c>
    </row>
    <row r="90" spans="1:15">
      <c r="A90" s="20">
        <v>5055</v>
      </c>
      <c r="B90" s="27" t="s">
        <v>11</v>
      </c>
      <c r="C90" s="21">
        <v>75</v>
      </c>
      <c r="D90" s="21">
        <v>75</v>
      </c>
      <c r="E90" s="21">
        <v>75</v>
      </c>
      <c r="F90" s="21">
        <v>75</v>
      </c>
      <c r="G90" s="21">
        <v>75</v>
      </c>
      <c r="H90" s="21">
        <v>75</v>
      </c>
      <c r="I90" s="21">
        <v>75</v>
      </c>
      <c r="J90" s="21">
        <v>75</v>
      </c>
      <c r="K90" s="21">
        <v>75</v>
      </c>
      <c r="L90" s="21">
        <v>75</v>
      </c>
      <c r="M90" s="21">
        <v>75</v>
      </c>
      <c r="N90" s="21">
        <v>75</v>
      </c>
      <c r="O90" s="17">
        <f>SUM(C90:N90)</f>
        <v>900</v>
      </c>
    </row>
    <row r="91" spans="1:15" s="6" customFormat="1">
      <c r="A91" s="9"/>
      <c r="B91" s="8" t="s">
        <v>10</v>
      </c>
      <c r="C91" s="7">
        <f t="shared" ref="C91:L91" si="38">C90</f>
        <v>75</v>
      </c>
      <c r="D91" s="7">
        <f t="shared" si="38"/>
        <v>75</v>
      </c>
      <c r="E91" s="7">
        <f t="shared" si="38"/>
        <v>75</v>
      </c>
      <c r="F91" s="7">
        <f t="shared" si="38"/>
        <v>75</v>
      </c>
      <c r="G91" s="7">
        <f t="shared" si="38"/>
        <v>75</v>
      </c>
      <c r="H91" s="7">
        <f t="shared" si="38"/>
        <v>75</v>
      </c>
      <c r="I91" s="7">
        <f t="shared" si="38"/>
        <v>75</v>
      </c>
      <c r="J91" s="7">
        <f t="shared" si="38"/>
        <v>75</v>
      </c>
      <c r="K91" s="7">
        <f t="shared" si="38"/>
        <v>75</v>
      </c>
      <c r="L91" s="7">
        <f t="shared" si="38"/>
        <v>75</v>
      </c>
      <c r="M91" s="7">
        <f>SUM(M90)</f>
        <v>75</v>
      </c>
      <c r="N91" s="7">
        <f>SUM(N90)</f>
        <v>75</v>
      </c>
      <c r="O91" s="7">
        <f>SUM(O90)</f>
        <v>900</v>
      </c>
    </row>
    <row r="92" spans="1:15">
      <c r="A92" s="25">
        <v>5060</v>
      </c>
      <c r="B92" s="24" t="s">
        <v>9</v>
      </c>
      <c r="C92" s="23">
        <v>0</v>
      </c>
      <c r="D92" s="23">
        <v>0</v>
      </c>
      <c r="E92" s="23">
        <v>0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6">
        <f>SUM(C92:N92)</f>
        <v>0</v>
      </c>
    </row>
    <row r="93" spans="1:15">
      <c r="A93" s="25">
        <v>5063</v>
      </c>
      <c r="B93" s="24" t="s">
        <v>8</v>
      </c>
      <c r="C93" s="23">
        <v>1300</v>
      </c>
      <c r="D93" s="23">
        <v>1300</v>
      </c>
      <c r="E93" s="23">
        <v>1300</v>
      </c>
      <c r="F93" s="23">
        <v>1300</v>
      </c>
      <c r="G93" s="23">
        <v>1300</v>
      </c>
      <c r="H93" s="23">
        <v>1300</v>
      </c>
      <c r="I93" s="23">
        <v>1300</v>
      </c>
      <c r="J93" s="23">
        <v>1300</v>
      </c>
      <c r="K93" s="23">
        <v>1300</v>
      </c>
      <c r="L93" s="23">
        <v>1300</v>
      </c>
      <c r="M93" s="23">
        <v>1300</v>
      </c>
      <c r="N93" s="23">
        <v>1300</v>
      </c>
      <c r="O93" s="26">
        <f t="shared" ref="O93:O95" si="39">SUM(C93:N93)</f>
        <v>15600</v>
      </c>
    </row>
    <row r="94" spans="1:15">
      <c r="A94" s="25"/>
      <c r="B94" s="24" t="s">
        <v>7</v>
      </c>
      <c r="C94" s="23">
        <v>3333.33</v>
      </c>
      <c r="D94" s="23">
        <v>3333.33</v>
      </c>
      <c r="E94" s="23">
        <v>3333.33</v>
      </c>
      <c r="F94" s="23">
        <v>3333.33</v>
      </c>
      <c r="G94" s="23">
        <v>3333.33</v>
      </c>
      <c r="H94" s="23">
        <v>3333.33</v>
      </c>
      <c r="I94" s="23">
        <v>3333.33</v>
      </c>
      <c r="J94" s="23">
        <v>3333.33</v>
      </c>
      <c r="K94" s="23">
        <v>3333.33</v>
      </c>
      <c r="L94" s="23">
        <v>3333.33</v>
      </c>
      <c r="M94" s="23">
        <v>3333.33</v>
      </c>
      <c r="N94" s="23">
        <v>3333.33</v>
      </c>
      <c r="O94" s="26">
        <f t="shared" si="39"/>
        <v>39999.960000000014</v>
      </c>
    </row>
    <row r="95" spans="1:15">
      <c r="A95" s="25">
        <v>5064</v>
      </c>
      <c r="B95" s="24" t="s">
        <v>6</v>
      </c>
      <c r="C95" s="23">
        <v>7666.66</v>
      </c>
      <c r="D95" s="23">
        <v>7666.66</v>
      </c>
      <c r="E95" s="23">
        <v>7666.66</v>
      </c>
      <c r="F95" s="23">
        <v>7666.66</v>
      </c>
      <c r="G95" s="23">
        <v>7666.66</v>
      </c>
      <c r="H95" s="23">
        <v>7666.66</v>
      </c>
      <c r="I95" s="23">
        <v>7666.66</v>
      </c>
      <c r="J95" s="23">
        <v>7666.66</v>
      </c>
      <c r="K95" s="23">
        <v>7666.66</v>
      </c>
      <c r="L95" s="23">
        <v>7666.66</v>
      </c>
      <c r="M95" s="23">
        <v>7666.66</v>
      </c>
      <c r="N95" s="23">
        <v>7666.66</v>
      </c>
      <c r="O95" s="26">
        <f t="shared" si="39"/>
        <v>91999.920000000027</v>
      </c>
    </row>
    <row r="96" spans="1:15" s="6" customFormat="1">
      <c r="A96" s="9">
        <v>5060</v>
      </c>
      <c r="B96" s="16" t="s">
        <v>5</v>
      </c>
      <c r="C96" s="7">
        <f t="shared" ref="C96:N96" si="40">SUM(C92:C95)</f>
        <v>12299.99</v>
      </c>
      <c r="D96" s="7">
        <f t="shared" si="40"/>
        <v>12299.99</v>
      </c>
      <c r="E96" s="7">
        <f t="shared" si="40"/>
        <v>12299.99</v>
      </c>
      <c r="F96" s="7">
        <f t="shared" si="40"/>
        <v>12299.99</v>
      </c>
      <c r="G96" s="7">
        <f t="shared" si="40"/>
        <v>12299.99</v>
      </c>
      <c r="H96" s="7">
        <f t="shared" si="40"/>
        <v>12299.99</v>
      </c>
      <c r="I96" s="7">
        <f t="shared" si="40"/>
        <v>12299.99</v>
      </c>
      <c r="J96" s="7">
        <f t="shared" si="40"/>
        <v>12299.99</v>
      </c>
      <c r="K96" s="7">
        <f t="shared" si="40"/>
        <v>12299.99</v>
      </c>
      <c r="L96" s="7">
        <f t="shared" si="40"/>
        <v>12299.99</v>
      </c>
      <c r="M96" s="7">
        <f t="shared" si="40"/>
        <v>12299.99</v>
      </c>
      <c r="N96" s="7">
        <f t="shared" si="40"/>
        <v>12299.99</v>
      </c>
      <c r="O96" s="7">
        <f>SUM(O92:O95)</f>
        <v>147599.88000000003</v>
      </c>
    </row>
    <row r="97" spans="1:18">
      <c r="A97" s="20">
        <v>5065</v>
      </c>
      <c r="B97" s="19" t="s">
        <v>4</v>
      </c>
      <c r="C97" s="21">
        <v>150</v>
      </c>
      <c r="D97" s="21">
        <v>150</v>
      </c>
      <c r="E97" s="21">
        <v>150</v>
      </c>
      <c r="F97" s="21">
        <v>150</v>
      </c>
      <c r="G97" s="21">
        <v>150</v>
      </c>
      <c r="H97" s="21">
        <v>150</v>
      </c>
      <c r="I97" s="21">
        <v>150</v>
      </c>
      <c r="J97" s="21">
        <v>150</v>
      </c>
      <c r="K97" s="21">
        <v>150</v>
      </c>
      <c r="L97" s="21">
        <v>150</v>
      </c>
      <c r="M97" s="21">
        <v>150</v>
      </c>
      <c r="N97" s="21">
        <v>150</v>
      </c>
      <c r="O97" s="17">
        <f>SUM(C97:N97)</f>
        <v>1800</v>
      </c>
    </row>
    <row r="98" spans="1:18">
      <c r="A98" s="20"/>
      <c r="B98" s="19" t="s">
        <v>3</v>
      </c>
      <c r="C98" s="18">
        <v>0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7">
        <f>SUM(C98:N98)</f>
        <v>0</v>
      </c>
    </row>
    <row r="99" spans="1:18" s="6" customFormat="1" ht="13.5" thickBot="1">
      <c r="A99" s="9"/>
      <c r="B99" s="16"/>
      <c r="C99" s="7">
        <f t="shared" ref="C99:N99" si="41">SUM(C97:C98)</f>
        <v>150</v>
      </c>
      <c r="D99" s="7">
        <f>SUM(D97:D98)</f>
        <v>150</v>
      </c>
      <c r="E99" s="7">
        <f t="shared" si="41"/>
        <v>150</v>
      </c>
      <c r="F99" s="7">
        <f t="shared" si="41"/>
        <v>150</v>
      </c>
      <c r="G99" s="7">
        <f t="shared" si="41"/>
        <v>150</v>
      </c>
      <c r="H99" s="7">
        <f t="shared" si="41"/>
        <v>150</v>
      </c>
      <c r="I99" s="7">
        <f t="shared" si="41"/>
        <v>150</v>
      </c>
      <c r="J99" s="7">
        <f t="shared" si="41"/>
        <v>150</v>
      </c>
      <c r="K99" s="7">
        <f t="shared" si="41"/>
        <v>150</v>
      </c>
      <c r="L99" s="7">
        <f t="shared" si="41"/>
        <v>150</v>
      </c>
      <c r="M99" s="7">
        <f t="shared" si="41"/>
        <v>150</v>
      </c>
      <c r="N99" s="7">
        <f t="shared" si="41"/>
        <v>150</v>
      </c>
      <c r="O99" s="7">
        <f>SUM(O97:O98)</f>
        <v>1800</v>
      </c>
    </row>
    <row r="100" spans="1:18" ht="14.25" thickTop="1" thickBot="1">
      <c r="A100" s="38"/>
      <c r="B100" s="37" t="s">
        <v>114</v>
      </c>
      <c r="C100" s="36">
        <f>C49+C75+C99</f>
        <v>375</v>
      </c>
      <c r="D100" s="36">
        <f>D67+D70+D75+D83+D89+D91+D96+D99</f>
        <v>21231.564769999997</v>
      </c>
      <c r="E100" s="36">
        <f t="shared" ref="E100:O100" si="42">E67+E70+E75+E83+E89+E91+E96+E99</f>
        <v>18934.133269999998</v>
      </c>
      <c r="F100" s="36">
        <f t="shared" si="42"/>
        <v>20509.652020000001</v>
      </c>
      <c r="G100" s="36">
        <f t="shared" si="42"/>
        <v>20157.144769999999</v>
      </c>
      <c r="H100" s="36">
        <f t="shared" si="42"/>
        <v>18574.720269999998</v>
      </c>
      <c r="I100" s="36">
        <f t="shared" si="42"/>
        <v>18741.618770000001</v>
      </c>
      <c r="J100" s="36">
        <f t="shared" si="42"/>
        <v>18416.432549999998</v>
      </c>
      <c r="K100" s="36">
        <f t="shared" si="42"/>
        <v>18716.607519999998</v>
      </c>
      <c r="L100" s="36">
        <f t="shared" si="42"/>
        <v>18843.067520000001</v>
      </c>
      <c r="M100" s="36">
        <f t="shared" si="42"/>
        <v>18437.673269999999</v>
      </c>
      <c r="N100" s="36">
        <f t="shared" si="42"/>
        <v>18685.108270000001</v>
      </c>
      <c r="O100" s="36">
        <f t="shared" si="42"/>
        <v>230537.08811000004</v>
      </c>
      <c r="Q100" s="87"/>
    </row>
    <row r="101" spans="1:18" s="6" customFormat="1" ht="13.5" thickTop="1">
      <c r="A101" s="9"/>
      <c r="B101" s="16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</row>
    <row r="102" spans="1:18" s="6" customFormat="1">
      <c r="A102" s="9"/>
      <c r="B102" s="16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</row>
    <row r="103" spans="1:18" s="6" customFormat="1">
      <c r="A103" s="15"/>
      <c r="B103" s="14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</row>
    <row r="104" spans="1:18" s="6" customFormat="1">
      <c r="A104" s="12"/>
      <c r="B104" s="11" t="s">
        <v>2</v>
      </c>
      <c r="C104" s="10">
        <f t="shared" ref="C104:O104" si="43">C60</f>
        <v>50965.64</v>
      </c>
      <c r="D104" s="10">
        <f t="shared" si="43"/>
        <v>29975.62</v>
      </c>
      <c r="E104" s="10">
        <f t="shared" si="43"/>
        <v>30866.12</v>
      </c>
      <c r="F104" s="10">
        <f t="shared" si="43"/>
        <v>19214.87</v>
      </c>
      <c r="G104" s="10">
        <f t="shared" si="43"/>
        <v>26745.62</v>
      </c>
      <c r="H104" s="10">
        <f t="shared" si="43"/>
        <v>18197.12</v>
      </c>
      <c r="I104" s="10">
        <f t="shared" si="43"/>
        <v>23877.62</v>
      </c>
      <c r="J104" s="10">
        <f t="shared" si="43"/>
        <v>15051.96</v>
      </c>
      <c r="K104" s="10">
        <f t="shared" si="43"/>
        <v>15356.369999999999</v>
      </c>
      <c r="L104" s="10">
        <f t="shared" si="43"/>
        <v>17826.37</v>
      </c>
      <c r="M104" s="10">
        <f t="shared" si="43"/>
        <v>-933.88000000000011</v>
      </c>
      <c r="N104" s="10">
        <f t="shared" si="43"/>
        <v>13621.119999999999</v>
      </c>
      <c r="O104" s="10">
        <f t="shared" si="43"/>
        <v>260764.55</v>
      </c>
    </row>
    <row r="105" spans="1:18" s="6" customFormat="1">
      <c r="A105" s="9"/>
      <c r="B105" s="8" t="s">
        <v>1</v>
      </c>
      <c r="C105" s="7">
        <f t="shared" ref="C105:O105" si="44">C67+C70+C75+C83+C89+C91+C96+C99</f>
        <v>19289.365109999999</v>
      </c>
      <c r="D105" s="7">
        <f>D100</f>
        <v>21231.564769999997</v>
      </c>
      <c r="E105" s="7">
        <f t="shared" ref="E105:O105" si="45">E100</f>
        <v>18934.133269999998</v>
      </c>
      <c r="F105" s="7">
        <f t="shared" si="45"/>
        <v>20509.652020000001</v>
      </c>
      <c r="G105" s="7">
        <f t="shared" si="45"/>
        <v>20157.144769999999</v>
      </c>
      <c r="H105" s="7">
        <f t="shared" si="45"/>
        <v>18574.720269999998</v>
      </c>
      <c r="I105" s="7">
        <f t="shared" si="45"/>
        <v>18741.618770000001</v>
      </c>
      <c r="J105" s="7">
        <f t="shared" si="45"/>
        <v>18416.432549999998</v>
      </c>
      <c r="K105" s="7">
        <f t="shared" si="45"/>
        <v>18716.607519999998</v>
      </c>
      <c r="L105" s="7">
        <f t="shared" si="45"/>
        <v>18843.067520000001</v>
      </c>
      <c r="M105" s="7">
        <f t="shared" si="45"/>
        <v>18437.673269999999</v>
      </c>
      <c r="N105" s="7">
        <f t="shared" si="45"/>
        <v>18685.108270000001</v>
      </c>
      <c r="O105" s="7">
        <f t="shared" si="45"/>
        <v>230537.08811000004</v>
      </c>
    </row>
    <row r="106" spans="1:18" s="6" customFormat="1">
      <c r="A106" s="9"/>
      <c r="B106" s="8" t="s">
        <v>0</v>
      </c>
      <c r="C106" s="7">
        <f t="shared" ref="C106:O106" si="46">C104-C105</f>
        <v>31676.274890000001</v>
      </c>
      <c r="D106" s="7">
        <f>D104-D105</f>
        <v>8744.0552300000018</v>
      </c>
      <c r="E106" s="7">
        <f t="shared" si="46"/>
        <v>11931.986730000001</v>
      </c>
      <c r="F106" s="7">
        <f t="shared" si="46"/>
        <v>-1294.7820200000024</v>
      </c>
      <c r="G106" s="7">
        <f t="shared" si="46"/>
        <v>6588.47523</v>
      </c>
      <c r="H106" s="7">
        <f t="shared" si="46"/>
        <v>-377.600269999999</v>
      </c>
      <c r="I106" s="7">
        <f t="shared" si="46"/>
        <v>5136.001229999998</v>
      </c>
      <c r="J106" s="7">
        <f t="shared" si="46"/>
        <v>-3364.4725499999986</v>
      </c>
      <c r="K106" s="7">
        <f t="shared" si="46"/>
        <v>-3360.2375199999988</v>
      </c>
      <c r="L106" s="7">
        <f t="shared" si="46"/>
        <v>-1016.6975200000015</v>
      </c>
      <c r="M106" s="7">
        <f t="shared" si="46"/>
        <v>-19371.55327</v>
      </c>
      <c r="N106" s="7">
        <f t="shared" si="46"/>
        <v>-5063.9882700000016</v>
      </c>
      <c r="O106" s="7">
        <f t="shared" si="46"/>
        <v>30227.461889999948</v>
      </c>
      <c r="Q106" s="6">
        <v>31739.13</v>
      </c>
      <c r="R106" s="6" t="s">
        <v>115</v>
      </c>
    </row>
    <row r="107" spans="1:18">
      <c r="Q107" s="87">
        <f>O106-Q106</f>
        <v>-1511.6681100000533</v>
      </c>
      <c r="R107" s="1" t="s">
        <v>116</v>
      </c>
    </row>
  </sheetData>
  <mergeCells count="2">
    <mergeCell ref="A35:B35"/>
    <mergeCell ref="A9:B9"/>
  </mergeCells>
  <pageMargins left="0.25" right="0.25" top="0.25" bottom="0.25" header="0.3" footer="0.3"/>
  <pageSetup scale="5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Approved 2024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Carlton</dc:creator>
  <cp:lastModifiedBy>Segal Rebecca - Fauquier</cp:lastModifiedBy>
  <cp:lastPrinted>2024-02-06T15:35:54Z</cp:lastPrinted>
  <dcterms:created xsi:type="dcterms:W3CDTF">2024-01-10T17:37:20Z</dcterms:created>
  <dcterms:modified xsi:type="dcterms:W3CDTF">2024-02-20T19:11:50Z</dcterms:modified>
</cp:coreProperties>
</file>