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rlton\Nextcloud\September 2021 Transition\Chamber Administrative\Finance\"/>
    </mc:Choice>
  </mc:AlternateContent>
  <xr:revisionPtr revIDLastSave="0" documentId="13_ncr:1_{C94860A9-5C35-4028-B3FE-4454691F4D0E}" xr6:coauthVersionLast="47" xr6:coauthVersionMax="47" xr10:uidLastSave="{00000000-0000-0000-0000-000000000000}"/>
  <bookViews>
    <workbookView xWindow="-120" yWindow="-120" windowWidth="29040" windowHeight="15840" tabRatio="834" activeTab="5" xr2:uid="{00000000-000D-0000-FFFF-FFFF00000000}"/>
  </bookViews>
  <sheets>
    <sheet name="COA" sheetId="2" r:id="rId1"/>
    <sheet name="Chase Account Reconcilliation" sheetId="1" r:id="rId2"/>
    <sheet name="Deposit Register" sheetId="3" r:id="rId3"/>
    <sheet name="P&amp;L Capture" sheetId="4" r:id="rId4"/>
    <sheet name="Approved 2024 Budget" sheetId="5" r:id="rId5"/>
    <sheet name="23 V 24 Budget" sheetId="6" r:id="rId6"/>
    <sheet name="2023 ACTUAL" sheetId="7" r:id="rId7"/>
  </sheets>
  <externalReferences>
    <externalReference r:id="rId8"/>
  </externalReferences>
  <definedNames>
    <definedName name="_xlnm.Print_Area" localSheetId="2">'Deposit Register'!$A$494:$H$500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7" l="1"/>
  <c r="O4" i="7"/>
  <c r="O5" i="7"/>
  <c r="C6" i="7"/>
  <c r="D6" i="7"/>
  <c r="E6" i="7"/>
  <c r="E55" i="7" s="1"/>
  <c r="E96" i="7" s="1"/>
  <c r="F6" i="7"/>
  <c r="G6" i="7"/>
  <c r="H6" i="7"/>
  <c r="I6" i="7"/>
  <c r="J6" i="7"/>
  <c r="K6" i="7"/>
  <c r="K55" i="7" s="1"/>
  <c r="K96" i="7" s="1"/>
  <c r="K97" i="7" s="1"/>
  <c r="L6" i="7"/>
  <c r="M6" i="7"/>
  <c r="N6" i="7"/>
  <c r="O7" i="7"/>
  <c r="O8" i="7"/>
  <c r="O9" i="7"/>
  <c r="C10" i="7"/>
  <c r="D10" i="7"/>
  <c r="D32" i="7" s="1"/>
  <c r="E10" i="7"/>
  <c r="F10" i="7"/>
  <c r="G10" i="7"/>
  <c r="G32" i="7" s="1"/>
  <c r="G55" i="7" s="1"/>
  <c r="G96" i="7" s="1"/>
  <c r="G97" i="7" s="1"/>
  <c r="H10" i="7"/>
  <c r="I10" i="7"/>
  <c r="J10" i="7"/>
  <c r="J32" i="7" s="1"/>
  <c r="J55" i="7" s="1"/>
  <c r="J96" i="7" s="1"/>
  <c r="J97" i="7" s="1"/>
  <c r="K10" i="7"/>
  <c r="L10" i="7"/>
  <c r="M10" i="7"/>
  <c r="M32" i="7" s="1"/>
  <c r="M55" i="7" s="1"/>
  <c r="M96" i="7" s="1"/>
  <c r="M97" i="7" s="1"/>
  <c r="N10" i="7"/>
  <c r="O11" i="7"/>
  <c r="O12" i="7"/>
  <c r="O13" i="7"/>
  <c r="C14" i="7"/>
  <c r="D14" i="7"/>
  <c r="E14" i="7"/>
  <c r="F14" i="7"/>
  <c r="G14" i="7"/>
  <c r="H14" i="7"/>
  <c r="I14" i="7"/>
  <c r="J14" i="7"/>
  <c r="K14" i="7"/>
  <c r="L14" i="7"/>
  <c r="M14" i="7"/>
  <c r="N14" i="7"/>
  <c r="O14" i="7"/>
  <c r="O15" i="7"/>
  <c r="O16" i="7"/>
  <c r="O17" i="7"/>
  <c r="C18" i="7"/>
  <c r="D18" i="7"/>
  <c r="E18" i="7"/>
  <c r="E32" i="7" s="1"/>
  <c r="F18" i="7"/>
  <c r="G18" i="7"/>
  <c r="H18" i="7"/>
  <c r="H32" i="7" s="1"/>
  <c r="I18" i="7"/>
  <c r="J18" i="7"/>
  <c r="K18" i="7"/>
  <c r="K32" i="7" s="1"/>
  <c r="L18" i="7"/>
  <c r="M18" i="7"/>
  <c r="N18" i="7"/>
  <c r="N32" i="7" s="1"/>
  <c r="O19" i="7"/>
  <c r="O20" i="7"/>
  <c r="O21" i="7"/>
  <c r="O22" i="7"/>
  <c r="C23" i="7"/>
  <c r="D23" i="7"/>
  <c r="E23" i="7"/>
  <c r="F23" i="7"/>
  <c r="G23" i="7"/>
  <c r="H23" i="7"/>
  <c r="I23" i="7"/>
  <c r="J23" i="7"/>
  <c r="K23" i="7"/>
  <c r="L23" i="7"/>
  <c r="O23" i="7" s="1"/>
  <c r="M23" i="7"/>
  <c r="N23" i="7"/>
  <c r="O24" i="7"/>
  <c r="O25" i="7"/>
  <c r="C26" i="7"/>
  <c r="D26" i="7"/>
  <c r="E26" i="7"/>
  <c r="F26" i="7"/>
  <c r="G26" i="7"/>
  <c r="H26" i="7"/>
  <c r="I26" i="7"/>
  <c r="J26" i="7"/>
  <c r="K26" i="7"/>
  <c r="L26" i="7"/>
  <c r="M26" i="7"/>
  <c r="N26" i="7"/>
  <c r="O26" i="7"/>
  <c r="O27" i="7"/>
  <c r="O28" i="7"/>
  <c r="C29" i="7"/>
  <c r="D29" i="7"/>
  <c r="E29" i="7"/>
  <c r="F29" i="7"/>
  <c r="G29" i="7"/>
  <c r="H29" i="7"/>
  <c r="I29" i="7"/>
  <c r="J29" i="7"/>
  <c r="K29" i="7"/>
  <c r="L29" i="7"/>
  <c r="O29" i="7" s="1"/>
  <c r="M29" i="7"/>
  <c r="N29" i="7"/>
  <c r="O30" i="7"/>
  <c r="C31" i="7"/>
  <c r="D31" i="7"/>
  <c r="O31" i="7" s="1"/>
  <c r="E31" i="7"/>
  <c r="F31" i="7"/>
  <c r="G31" i="7"/>
  <c r="H31" i="7"/>
  <c r="I31" i="7"/>
  <c r="J31" i="7"/>
  <c r="K31" i="7"/>
  <c r="L31" i="7"/>
  <c r="M31" i="7"/>
  <c r="N31" i="7"/>
  <c r="C32" i="7"/>
  <c r="C55" i="7" s="1"/>
  <c r="F32" i="7"/>
  <c r="F55" i="7" s="1"/>
  <c r="F96" i="7" s="1"/>
  <c r="F97" i="7" s="1"/>
  <c r="I32" i="7"/>
  <c r="I55" i="7" s="1"/>
  <c r="I96" i="7" s="1"/>
  <c r="L32" i="7"/>
  <c r="L55" i="7" s="1"/>
  <c r="L96" i="7" s="1"/>
  <c r="O33" i="7"/>
  <c r="O34" i="7"/>
  <c r="O35" i="7"/>
  <c r="O36" i="7"/>
  <c r="O37" i="7"/>
  <c r="O38" i="7"/>
  <c r="O39" i="7"/>
  <c r="O40" i="7"/>
  <c r="O41" i="7"/>
  <c r="C42" i="7"/>
  <c r="D42" i="7"/>
  <c r="O42" i="7" s="1"/>
  <c r="E42" i="7"/>
  <c r="F42" i="7"/>
  <c r="G42" i="7"/>
  <c r="H42" i="7"/>
  <c r="I42" i="7"/>
  <c r="J42" i="7"/>
  <c r="K42" i="7"/>
  <c r="L42" i="7"/>
  <c r="M42" i="7"/>
  <c r="N42" i="7"/>
  <c r="O43" i="7"/>
  <c r="O45" i="7" s="1"/>
  <c r="O44" i="7"/>
  <c r="C45" i="7"/>
  <c r="D45" i="7"/>
  <c r="E45" i="7"/>
  <c r="E53" i="7" s="1"/>
  <c r="E54" i="7" s="1"/>
  <c r="F45" i="7"/>
  <c r="G45" i="7"/>
  <c r="H45" i="7"/>
  <c r="H53" i="7" s="1"/>
  <c r="H54" i="7" s="1"/>
  <c r="I45" i="7"/>
  <c r="J45" i="7"/>
  <c r="K45" i="7"/>
  <c r="K53" i="7" s="1"/>
  <c r="K54" i="7" s="1"/>
  <c r="L45" i="7"/>
  <c r="M45" i="7"/>
  <c r="N45" i="7"/>
  <c r="N53" i="7" s="1"/>
  <c r="N54" i="7" s="1"/>
  <c r="O46" i="7"/>
  <c r="O47" i="7"/>
  <c r="O49" i="7" s="1"/>
  <c r="O48" i="7"/>
  <c r="C49" i="7"/>
  <c r="D49" i="7"/>
  <c r="D53" i="7" s="1"/>
  <c r="E49" i="7"/>
  <c r="F49" i="7"/>
  <c r="G49" i="7"/>
  <c r="G53" i="7" s="1"/>
  <c r="G54" i="7" s="1"/>
  <c r="H49" i="7"/>
  <c r="I49" i="7"/>
  <c r="J49" i="7"/>
  <c r="J53" i="7" s="1"/>
  <c r="J54" i="7" s="1"/>
  <c r="K49" i="7"/>
  <c r="L49" i="7"/>
  <c r="M49" i="7"/>
  <c r="M53" i="7" s="1"/>
  <c r="M54" i="7" s="1"/>
  <c r="N49" i="7"/>
  <c r="O50" i="7"/>
  <c r="O52" i="7" s="1"/>
  <c r="O51" i="7"/>
  <c r="C52" i="7"/>
  <c r="D52" i="7"/>
  <c r="E52" i="7"/>
  <c r="F52" i="7"/>
  <c r="G52" i="7"/>
  <c r="H52" i="7"/>
  <c r="I52" i="7"/>
  <c r="J52" i="7"/>
  <c r="K52" i="7"/>
  <c r="L52" i="7"/>
  <c r="M52" i="7"/>
  <c r="N52" i="7"/>
  <c r="C53" i="7"/>
  <c r="C54" i="7" s="1"/>
  <c r="F53" i="7"/>
  <c r="F54" i="7" s="1"/>
  <c r="I53" i="7"/>
  <c r="I54" i="7" s="1"/>
  <c r="L53" i="7"/>
  <c r="L54" i="7" s="1"/>
  <c r="O56" i="7"/>
  <c r="O57" i="7"/>
  <c r="O58" i="7"/>
  <c r="O59" i="7"/>
  <c r="O60" i="7"/>
  <c r="O61" i="7"/>
  <c r="C62" i="7"/>
  <c r="C95" i="7" s="1"/>
  <c r="D62" i="7"/>
  <c r="E62" i="7"/>
  <c r="F62" i="7"/>
  <c r="F95" i="7" s="1"/>
  <c r="G62" i="7"/>
  <c r="H62" i="7"/>
  <c r="I62" i="7"/>
  <c r="I95" i="7" s="1"/>
  <c r="J62" i="7"/>
  <c r="K62" i="7"/>
  <c r="L62" i="7"/>
  <c r="L95" i="7" s="1"/>
  <c r="M62" i="7"/>
  <c r="N62" i="7"/>
  <c r="O62" i="7"/>
  <c r="O63" i="7"/>
  <c r="O64" i="7"/>
  <c r="C65" i="7"/>
  <c r="D65" i="7"/>
  <c r="E65" i="7"/>
  <c r="F65" i="7"/>
  <c r="O65" i="7" s="1"/>
  <c r="G65" i="7"/>
  <c r="H65" i="7"/>
  <c r="I65" i="7"/>
  <c r="J65" i="7"/>
  <c r="K65" i="7"/>
  <c r="L65" i="7"/>
  <c r="M65" i="7"/>
  <c r="N65" i="7"/>
  <c r="O66" i="7"/>
  <c r="O67" i="7"/>
  <c r="O68" i="7"/>
  <c r="O69" i="7"/>
  <c r="C70" i="7"/>
  <c r="D70" i="7"/>
  <c r="O70" i="7" s="1"/>
  <c r="E70" i="7"/>
  <c r="F70" i="7"/>
  <c r="G70" i="7"/>
  <c r="H70" i="7"/>
  <c r="I70" i="7"/>
  <c r="J70" i="7"/>
  <c r="K70" i="7"/>
  <c r="L70" i="7"/>
  <c r="M70" i="7"/>
  <c r="N70" i="7"/>
  <c r="O71" i="7"/>
  <c r="O72" i="7"/>
  <c r="O73" i="7"/>
  <c r="O74" i="7"/>
  <c r="O75" i="7"/>
  <c r="O76" i="7"/>
  <c r="O77" i="7"/>
  <c r="C78" i="7"/>
  <c r="D78" i="7"/>
  <c r="E78" i="7"/>
  <c r="O78" i="7" s="1"/>
  <c r="F78" i="7"/>
  <c r="G78" i="7"/>
  <c r="H78" i="7"/>
  <c r="H95" i="7" s="1"/>
  <c r="I78" i="7"/>
  <c r="J78" i="7"/>
  <c r="K78" i="7"/>
  <c r="K95" i="7" s="1"/>
  <c r="L78" i="7"/>
  <c r="M78" i="7"/>
  <c r="N78" i="7"/>
  <c r="N95" i="7" s="1"/>
  <c r="O79" i="7"/>
  <c r="O80" i="7"/>
  <c r="O81" i="7"/>
  <c r="O82" i="7"/>
  <c r="O83" i="7"/>
  <c r="C84" i="7"/>
  <c r="D84" i="7"/>
  <c r="E84" i="7"/>
  <c r="O84" i="7" s="1"/>
  <c r="F84" i="7"/>
  <c r="G84" i="7"/>
  <c r="H84" i="7"/>
  <c r="I84" i="7"/>
  <c r="J84" i="7"/>
  <c r="K84" i="7"/>
  <c r="L84" i="7"/>
  <c r="M84" i="7"/>
  <c r="N84" i="7"/>
  <c r="O85" i="7"/>
  <c r="C86" i="7"/>
  <c r="D86" i="7"/>
  <c r="E86" i="7"/>
  <c r="F86" i="7"/>
  <c r="G86" i="7"/>
  <c r="H86" i="7"/>
  <c r="I86" i="7"/>
  <c r="J86" i="7"/>
  <c r="K86" i="7"/>
  <c r="L86" i="7"/>
  <c r="M86" i="7"/>
  <c r="N86" i="7"/>
  <c r="O86" i="7"/>
  <c r="O87" i="7"/>
  <c r="O88" i="7"/>
  <c r="O89" i="7"/>
  <c r="C90" i="7"/>
  <c r="D90" i="7"/>
  <c r="E90" i="7"/>
  <c r="O90" i="7" s="1"/>
  <c r="J11" i="4" s="1"/>
  <c r="F90" i="7"/>
  <c r="G90" i="7"/>
  <c r="H90" i="7"/>
  <c r="I90" i="7"/>
  <c r="J90" i="7"/>
  <c r="K90" i="7"/>
  <c r="L90" i="7"/>
  <c r="M90" i="7"/>
  <c r="N90" i="7"/>
  <c r="O91" i="7"/>
  <c r="O92" i="7"/>
  <c r="C93" i="7"/>
  <c r="D93" i="7"/>
  <c r="E93" i="7"/>
  <c r="O93" i="7" s="1"/>
  <c r="F93" i="7"/>
  <c r="G93" i="7"/>
  <c r="H93" i="7"/>
  <c r="I93" i="7"/>
  <c r="J93" i="7"/>
  <c r="K93" i="7"/>
  <c r="L93" i="7"/>
  <c r="M93" i="7"/>
  <c r="N93" i="7"/>
  <c r="D95" i="7"/>
  <c r="G95" i="7"/>
  <c r="J95" i="7"/>
  <c r="M95" i="7"/>
  <c r="E4" i="6"/>
  <c r="H4" i="6"/>
  <c r="K4" i="6"/>
  <c r="N4" i="6"/>
  <c r="Q4" i="6"/>
  <c r="T4" i="6"/>
  <c r="W4" i="6"/>
  <c r="Z4" i="6"/>
  <c r="AC4" i="6"/>
  <c r="AF4" i="6"/>
  <c r="AI4" i="6"/>
  <c r="AL4" i="6"/>
  <c r="AN4" i="6"/>
  <c r="AO4" i="6"/>
  <c r="AQ4" i="6"/>
  <c r="D5" i="6"/>
  <c r="E5" i="6"/>
  <c r="G5" i="6"/>
  <c r="J5" i="6"/>
  <c r="K5" i="6"/>
  <c r="M5" i="6"/>
  <c r="N5" i="6"/>
  <c r="P5" i="6"/>
  <c r="S5" i="6"/>
  <c r="T5" i="6"/>
  <c r="V5" i="6"/>
  <c r="W5" i="6"/>
  <c r="Y5" i="6"/>
  <c r="AB5" i="6"/>
  <c r="AC5" i="6"/>
  <c r="AE5" i="6"/>
  <c r="AF5" i="6"/>
  <c r="AH5" i="6"/>
  <c r="AK5" i="6"/>
  <c r="AL5" i="6"/>
  <c r="AN5" i="6"/>
  <c r="AN9" i="6" s="1"/>
  <c r="D6" i="6"/>
  <c r="E6" i="6"/>
  <c r="G6" i="6"/>
  <c r="H6" i="6"/>
  <c r="J6" i="6"/>
  <c r="K6" i="6" s="1"/>
  <c r="M6" i="6"/>
  <c r="N6" i="6"/>
  <c r="P6" i="6"/>
  <c r="Q6" i="6"/>
  <c r="S6" i="6"/>
  <c r="T6" i="6" s="1"/>
  <c r="V6" i="6"/>
  <c r="W6" i="6"/>
  <c r="Y6" i="6"/>
  <c r="Z6" i="6"/>
  <c r="AB6" i="6"/>
  <c r="AC6" i="6" s="1"/>
  <c r="AE6" i="6"/>
  <c r="AF6" i="6" s="1"/>
  <c r="AH6" i="6"/>
  <c r="AI6" i="6"/>
  <c r="AK6" i="6"/>
  <c r="AL6" i="6" s="1"/>
  <c r="AN6" i="6"/>
  <c r="D7" i="6"/>
  <c r="G7" i="6"/>
  <c r="H7" i="6"/>
  <c r="J7" i="6"/>
  <c r="K7" i="6"/>
  <c r="M7" i="6"/>
  <c r="N7" i="6" s="1"/>
  <c r="P7" i="6"/>
  <c r="Q7" i="6"/>
  <c r="S7" i="6"/>
  <c r="S8" i="6" s="1"/>
  <c r="T7" i="6"/>
  <c r="V7" i="6"/>
  <c r="Y7" i="6"/>
  <c r="Z7" i="6"/>
  <c r="AB7" i="6"/>
  <c r="AC7" i="6"/>
  <c r="AE7" i="6"/>
  <c r="AF7" i="6" s="1"/>
  <c r="AH7" i="6"/>
  <c r="AI7" i="6"/>
  <c r="AK7" i="6"/>
  <c r="AK8" i="6" s="1"/>
  <c r="AK9" i="6" s="1"/>
  <c r="AL7" i="6"/>
  <c r="AN7" i="6"/>
  <c r="J8" i="6"/>
  <c r="Y8" i="6"/>
  <c r="AB8" i="6"/>
  <c r="C9" i="6"/>
  <c r="F9" i="6"/>
  <c r="I9" i="6"/>
  <c r="J9" i="6"/>
  <c r="L9" i="6"/>
  <c r="O9" i="6"/>
  <c r="R9" i="6"/>
  <c r="U9" i="6"/>
  <c r="X9" i="6"/>
  <c r="AA9" i="6"/>
  <c r="AD9" i="6"/>
  <c r="AG9" i="6"/>
  <c r="AJ9" i="6"/>
  <c r="H10" i="6"/>
  <c r="K10" i="6"/>
  <c r="N10" i="6"/>
  <c r="AN10" i="6"/>
  <c r="AO10" i="6"/>
  <c r="AP10" i="6"/>
  <c r="K11" i="6"/>
  <c r="N11" i="6"/>
  <c r="AN11" i="6"/>
  <c r="AO11" i="6"/>
  <c r="AP11" i="6"/>
  <c r="N12" i="6"/>
  <c r="AN12" i="6"/>
  <c r="AN13" i="6" s="1"/>
  <c r="AO12" i="6"/>
  <c r="AP12" i="6" s="1"/>
  <c r="C13" i="6"/>
  <c r="D13" i="6"/>
  <c r="E13" i="6"/>
  <c r="F13" i="6"/>
  <c r="F35" i="6" s="1"/>
  <c r="G13" i="6"/>
  <c r="I13" i="6"/>
  <c r="J13" i="6"/>
  <c r="K13" i="6"/>
  <c r="L13" i="6"/>
  <c r="M13" i="6"/>
  <c r="O13" i="6"/>
  <c r="P13" i="6"/>
  <c r="Q13" i="6"/>
  <c r="R13" i="6"/>
  <c r="S13" i="6"/>
  <c r="T13" i="6" s="1"/>
  <c r="U13" i="6"/>
  <c r="V13" i="6"/>
  <c r="W13" i="6"/>
  <c r="X13" i="6"/>
  <c r="Y13" i="6"/>
  <c r="AA13" i="6"/>
  <c r="AB13" i="6"/>
  <c r="AB35" i="6" s="1"/>
  <c r="AC13" i="6"/>
  <c r="AD13" i="6"/>
  <c r="AE13" i="6"/>
  <c r="AF13" i="6" s="1"/>
  <c r="AG13" i="6"/>
  <c r="AH13" i="6"/>
  <c r="AI13" i="6"/>
  <c r="AJ13" i="6"/>
  <c r="AK13" i="6"/>
  <c r="AL13" i="6" s="1"/>
  <c r="AO13" i="6"/>
  <c r="AP13" i="6"/>
  <c r="AQ13" i="6"/>
  <c r="AN14" i="6"/>
  <c r="AO14" i="6"/>
  <c r="AP14" i="6" s="1"/>
  <c r="AN15" i="6"/>
  <c r="AO15" i="6"/>
  <c r="AO17" i="6" s="1"/>
  <c r="AN16" i="6"/>
  <c r="AO16" i="6"/>
  <c r="AP16" i="6" s="1"/>
  <c r="C17" i="6"/>
  <c r="D17" i="6"/>
  <c r="E17" i="6"/>
  <c r="F17" i="6"/>
  <c r="G17" i="6"/>
  <c r="H17" i="6" s="1"/>
  <c r="I17" i="6"/>
  <c r="J17" i="6"/>
  <c r="K17" i="6" s="1"/>
  <c r="L17" i="6"/>
  <c r="M17" i="6"/>
  <c r="N17" i="6"/>
  <c r="O17" i="6"/>
  <c r="P17" i="6"/>
  <c r="Q17" i="6" s="1"/>
  <c r="R17" i="6"/>
  <c r="S17" i="6"/>
  <c r="T17" i="6"/>
  <c r="U17" i="6"/>
  <c r="V17" i="6"/>
  <c r="W17" i="6" s="1"/>
  <c r="X17" i="6"/>
  <c r="Y17" i="6"/>
  <c r="Z17" i="6"/>
  <c r="AA17" i="6"/>
  <c r="AB17" i="6"/>
  <c r="AC17" i="6" s="1"/>
  <c r="AD17" i="6"/>
  <c r="AE17" i="6"/>
  <c r="AF17" i="6"/>
  <c r="AG17" i="6"/>
  <c r="AH17" i="6"/>
  <c r="AI17" i="6" s="1"/>
  <c r="AJ17" i="6"/>
  <c r="AK17" i="6"/>
  <c r="AL17" i="6"/>
  <c r="AN17" i="6"/>
  <c r="AN18" i="6"/>
  <c r="AO18" i="6"/>
  <c r="AP18" i="6"/>
  <c r="AN19" i="6"/>
  <c r="AO19" i="6"/>
  <c r="AO20" i="6"/>
  <c r="C21" i="6"/>
  <c r="D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AE21" i="6"/>
  <c r="AF21" i="6"/>
  <c r="AG21" i="6"/>
  <c r="AH21" i="6"/>
  <c r="AI21" i="6"/>
  <c r="AJ21" i="6"/>
  <c r="AK21" i="6"/>
  <c r="AL21" i="6" s="1"/>
  <c r="AO21" i="6"/>
  <c r="AN22" i="6"/>
  <c r="AO22" i="6"/>
  <c r="AP22" i="6"/>
  <c r="AN23" i="6"/>
  <c r="AO23" i="6"/>
  <c r="AP23" i="6" s="1"/>
  <c r="AN24" i="6"/>
  <c r="AO24" i="6"/>
  <c r="AP24" i="6"/>
  <c r="AN25" i="6"/>
  <c r="AP25" i="6" s="1"/>
  <c r="C26" i="6"/>
  <c r="E26" i="6"/>
  <c r="F26" i="6"/>
  <c r="H26" i="6"/>
  <c r="I26" i="6"/>
  <c r="J26" i="6"/>
  <c r="L26" i="6"/>
  <c r="M26" i="6"/>
  <c r="N26" i="6"/>
  <c r="O26" i="6"/>
  <c r="P26" i="6"/>
  <c r="Q26" i="6" s="1"/>
  <c r="R26" i="6"/>
  <c r="S26" i="6"/>
  <c r="T26" i="6"/>
  <c r="U26" i="6"/>
  <c r="V26" i="6"/>
  <c r="W26" i="6" s="1"/>
  <c r="X26" i="6"/>
  <c r="Y26" i="6"/>
  <c r="Z26" i="6"/>
  <c r="AA26" i="6"/>
  <c r="AB26" i="6"/>
  <c r="AD26" i="6"/>
  <c r="AE26" i="6"/>
  <c r="AF26" i="6"/>
  <c r="AG26" i="6"/>
  <c r="AH26" i="6"/>
  <c r="AI26" i="6" s="1"/>
  <c r="AJ26" i="6"/>
  <c r="AK26" i="6"/>
  <c r="AL26" i="6"/>
  <c r="AO26" i="6"/>
  <c r="AN27" i="6"/>
  <c r="AO27" i="6"/>
  <c r="AP27" i="6"/>
  <c r="AN28" i="6"/>
  <c r="AO28" i="6"/>
  <c r="C29" i="6"/>
  <c r="D29" i="6"/>
  <c r="E29" i="6"/>
  <c r="F29" i="6"/>
  <c r="H29" i="6" s="1"/>
  <c r="G29" i="6"/>
  <c r="I29" i="6"/>
  <c r="J29" i="6"/>
  <c r="K29" i="6"/>
  <c r="L29" i="6"/>
  <c r="N29" i="6" s="1"/>
  <c r="M29" i="6"/>
  <c r="O29" i="6"/>
  <c r="P29" i="6"/>
  <c r="Q29" i="6"/>
  <c r="R29" i="6"/>
  <c r="T29" i="6" s="1"/>
  <c r="S29" i="6"/>
  <c r="U29" i="6"/>
  <c r="V29" i="6"/>
  <c r="W29" i="6"/>
  <c r="X29" i="6"/>
  <c r="Z29" i="6" s="1"/>
  <c r="Y29" i="6"/>
  <c r="AA29" i="6"/>
  <c r="AB29" i="6"/>
  <c r="AC29" i="6"/>
  <c r="AD29" i="6"/>
  <c r="AF29" i="6" s="1"/>
  <c r="AE29" i="6"/>
  <c r="AG29" i="6"/>
  <c r="AH29" i="6"/>
  <c r="AI29" i="6"/>
  <c r="AJ29" i="6"/>
  <c r="AL29" i="6" s="1"/>
  <c r="AK29" i="6"/>
  <c r="AO29" i="6"/>
  <c r="AN30" i="6"/>
  <c r="AO30" i="6"/>
  <c r="AP30" i="6" s="1"/>
  <c r="AP32" i="6" s="1"/>
  <c r="AN31" i="6"/>
  <c r="AO31" i="6"/>
  <c r="AO32" i="6" s="1"/>
  <c r="AQ32" i="6" s="1"/>
  <c r="AP31" i="6"/>
  <c r="C32" i="6"/>
  <c r="D32" i="6"/>
  <c r="E32" i="6" s="1"/>
  <c r="F32" i="6"/>
  <c r="G32" i="6"/>
  <c r="H32" i="6"/>
  <c r="I32" i="6"/>
  <c r="J32" i="6"/>
  <c r="K32" i="6" s="1"/>
  <c r="L32" i="6"/>
  <c r="M32" i="6"/>
  <c r="N32" i="6" s="1"/>
  <c r="O32" i="6"/>
  <c r="P32" i="6"/>
  <c r="Q32" i="6" s="1"/>
  <c r="R32" i="6"/>
  <c r="S32" i="6"/>
  <c r="S35" i="6" s="1"/>
  <c r="T32" i="6"/>
  <c r="U32" i="6"/>
  <c r="W32" i="6" s="1"/>
  <c r="V32" i="6"/>
  <c r="X32" i="6"/>
  <c r="Y32" i="6"/>
  <c r="Z32" i="6"/>
  <c r="AA32" i="6"/>
  <c r="AC32" i="6" s="1"/>
  <c r="AB32" i="6"/>
  <c r="AD32" i="6"/>
  <c r="AE32" i="6"/>
  <c r="AF32" i="6" s="1"/>
  <c r="AG32" i="6"/>
  <c r="AI32" i="6" s="1"/>
  <c r="AH32" i="6"/>
  <c r="AJ32" i="6"/>
  <c r="AK32" i="6"/>
  <c r="AK35" i="6" s="1"/>
  <c r="AL32" i="6"/>
  <c r="AN32" i="6"/>
  <c r="AN33" i="6"/>
  <c r="AP33" i="6"/>
  <c r="C34" i="6"/>
  <c r="F34" i="6"/>
  <c r="G34" i="6"/>
  <c r="H34" i="6"/>
  <c r="I34" i="6"/>
  <c r="J34" i="6"/>
  <c r="K34" i="6" s="1"/>
  <c r="L34" i="6"/>
  <c r="M34" i="6"/>
  <c r="N34" i="6"/>
  <c r="O34" i="6"/>
  <c r="P34" i="6"/>
  <c r="Q34" i="6" s="1"/>
  <c r="R34" i="6"/>
  <c r="S34" i="6"/>
  <c r="T34" i="6"/>
  <c r="U34" i="6"/>
  <c r="V34" i="6"/>
  <c r="X34" i="6"/>
  <c r="Y34" i="6"/>
  <c r="Z34" i="6"/>
  <c r="AA34" i="6"/>
  <c r="AB34" i="6"/>
  <c r="AC34" i="6" s="1"/>
  <c r="AD34" i="6"/>
  <c r="AE34" i="6"/>
  <c r="AF34" i="6"/>
  <c r="AG34" i="6"/>
  <c r="AH34" i="6"/>
  <c r="AI34" i="6" s="1"/>
  <c r="AJ34" i="6"/>
  <c r="AK34" i="6"/>
  <c r="AL34" i="6"/>
  <c r="AN34" i="6"/>
  <c r="AO34" i="6"/>
  <c r="D35" i="6"/>
  <c r="G35" i="6"/>
  <c r="O35" i="6"/>
  <c r="X35" i="6"/>
  <c r="Y35" i="6"/>
  <c r="AE35" i="6"/>
  <c r="AG35" i="6"/>
  <c r="AN36" i="6"/>
  <c r="AO36" i="6"/>
  <c r="AP36" i="6"/>
  <c r="AN37" i="6"/>
  <c r="AO37" i="6"/>
  <c r="AP37" i="6" s="1"/>
  <c r="AN38" i="6"/>
  <c r="AO38" i="6"/>
  <c r="AP38" i="6"/>
  <c r="C39" i="6"/>
  <c r="D39" i="6"/>
  <c r="F39" i="6"/>
  <c r="G39" i="6"/>
  <c r="I39" i="6"/>
  <c r="J39" i="6"/>
  <c r="L39" i="6"/>
  <c r="M39" i="6"/>
  <c r="M59" i="6" s="1"/>
  <c r="O39" i="6"/>
  <c r="P39" i="6"/>
  <c r="R39" i="6"/>
  <c r="S39" i="6"/>
  <c r="U39" i="6"/>
  <c r="V39" i="6"/>
  <c r="X39" i="6"/>
  <c r="Y39" i="6"/>
  <c r="AA39" i="6"/>
  <c r="AB39" i="6"/>
  <c r="AD39" i="6"/>
  <c r="AE39" i="6"/>
  <c r="AE59" i="6" s="1"/>
  <c r="AG39" i="6"/>
  <c r="AH39" i="6"/>
  <c r="AJ39" i="6"/>
  <c r="AK39" i="6"/>
  <c r="AN39" i="6"/>
  <c r="AO39" i="6"/>
  <c r="AQ39" i="6" s="1"/>
  <c r="AN40" i="6"/>
  <c r="AO40" i="6"/>
  <c r="AP40" i="6"/>
  <c r="AN41" i="6"/>
  <c r="AN42" i="6" s="1"/>
  <c r="AO41" i="6"/>
  <c r="C42" i="6"/>
  <c r="D42" i="6"/>
  <c r="F42" i="6"/>
  <c r="G42" i="6"/>
  <c r="I42" i="6"/>
  <c r="J42" i="6"/>
  <c r="L42" i="6"/>
  <c r="M42" i="6"/>
  <c r="O42" i="6"/>
  <c r="P42" i="6"/>
  <c r="R42" i="6"/>
  <c r="S42" i="6"/>
  <c r="U42" i="6"/>
  <c r="V42" i="6"/>
  <c r="X42" i="6"/>
  <c r="Y42" i="6"/>
  <c r="AA42" i="6"/>
  <c r="AB42" i="6"/>
  <c r="AD42" i="6"/>
  <c r="AE42" i="6"/>
  <c r="AG42" i="6"/>
  <c r="AH42" i="6"/>
  <c r="AJ42" i="6"/>
  <c r="AK42" i="6"/>
  <c r="AN43" i="6"/>
  <c r="AN45" i="6" s="1"/>
  <c r="AQ45" i="6" s="1"/>
  <c r="AO43" i="6"/>
  <c r="AN44" i="6"/>
  <c r="AO44" i="6"/>
  <c r="AO48" i="6" s="1"/>
  <c r="C45" i="6"/>
  <c r="D45" i="6"/>
  <c r="F45" i="6"/>
  <c r="G45" i="6"/>
  <c r="I45" i="6"/>
  <c r="J45" i="6"/>
  <c r="L45" i="6"/>
  <c r="M45" i="6"/>
  <c r="AN46" i="6"/>
  <c r="AO46" i="6"/>
  <c r="AP46" i="6"/>
  <c r="AN47" i="6"/>
  <c r="AO47" i="6"/>
  <c r="AP47" i="6"/>
  <c r="C48" i="6"/>
  <c r="D48" i="6"/>
  <c r="F48" i="6"/>
  <c r="G48" i="6"/>
  <c r="I48" i="6"/>
  <c r="J48" i="6"/>
  <c r="L48" i="6"/>
  <c r="M48" i="6"/>
  <c r="O48" i="6"/>
  <c r="P48" i="6"/>
  <c r="R48" i="6"/>
  <c r="S48" i="6"/>
  <c r="U48" i="6"/>
  <c r="V48" i="6"/>
  <c r="X48" i="6"/>
  <c r="Y48" i="6"/>
  <c r="AA48" i="6"/>
  <c r="AB48" i="6"/>
  <c r="AD48" i="6"/>
  <c r="AE48" i="6"/>
  <c r="AG48" i="6"/>
  <c r="AH48" i="6"/>
  <c r="AJ48" i="6"/>
  <c r="AK48" i="6"/>
  <c r="AN48" i="6"/>
  <c r="AN49" i="6"/>
  <c r="AO49" i="6"/>
  <c r="AP49" i="6"/>
  <c r="AN50" i="6"/>
  <c r="AN51" i="6" s="1"/>
  <c r="AO50" i="6"/>
  <c r="C51" i="6"/>
  <c r="D51" i="6"/>
  <c r="F51" i="6"/>
  <c r="G51" i="6"/>
  <c r="I51" i="6"/>
  <c r="J51" i="6"/>
  <c r="L51" i="6"/>
  <c r="M51" i="6"/>
  <c r="O51" i="6"/>
  <c r="P51" i="6"/>
  <c r="R51" i="6"/>
  <c r="S51" i="6"/>
  <c r="U51" i="6"/>
  <c r="V51" i="6"/>
  <c r="X51" i="6"/>
  <c r="Y51" i="6"/>
  <c r="AA51" i="6"/>
  <c r="AB51" i="6"/>
  <c r="AD51" i="6"/>
  <c r="AE51" i="6"/>
  <c r="AG51" i="6"/>
  <c r="AH51" i="6"/>
  <c r="AJ51" i="6"/>
  <c r="AK51" i="6"/>
  <c r="AN52" i="6"/>
  <c r="AN55" i="6" s="1"/>
  <c r="AO52" i="6"/>
  <c r="AP52" i="6" s="1"/>
  <c r="AN53" i="6"/>
  <c r="AO53" i="6"/>
  <c r="AP53" i="6"/>
  <c r="AN54" i="6"/>
  <c r="AO54" i="6"/>
  <c r="AP54" i="6" s="1"/>
  <c r="C55" i="6"/>
  <c r="D55" i="6"/>
  <c r="F55" i="6"/>
  <c r="G55" i="6"/>
  <c r="I55" i="6"/>
  <c r="J55" i="6"/>
  <c r="L55" i="6"/>
  <c r="M55" i="6"/>
  <c r="O55" i="6"/>
  <c r="P55" i="6"/>
  <c r="R55" i="6"/>
  <c r="S55" i="6"/>
  <c r="U55" i="6"/>
  <c r="V55" i="6"/>
  <c r="X55" i="6"/>
  <c r="Y55" i="6"/>
  <c r="AA55" i="6"/>
  <c r="AB55" i="6"/>
  <c r="AD55" i="6"/>
  <c r="AE55" i="6"/>
  <c r="AG55" i="6"/>
  <c r="AH55" i="6"/>
  <c r="AJ55" i="6"/>
  <c r="AK55" i="6"/>
  <c r="AO55" i="6"/>
  <c r="AP55" i="6" s="1"/>
  <c r="AN56" i="6"/>
  <c r="AO56" i="6"/>
  <c r="AP56" i="6"/>
  <c r="AN57" i="6"/>
  <c r="AN58" i="6" s="1"/>
  <c r="AQ58" i="6" s="1"/>
  <c r="AO57" i="6"/>
  <c r="AO58" i="6" s="1"/>
  <c r="C58" i="6"/>
  <c r="D58" i="6"/>
  <c r="F58" i="6"/>
  <c r="G58" i="6"/>
  <c r="I58" i="6"/>
  <c r="J58" i="6"/>
  <c r="L58" i="6"/>
  <c r="M58" i="6"/>
  <c r="O58" i="6"/>
  <c r="P58" i="6"/>
  <c r="R58" i="6"/>
  <c r="S58" i="6"/>
  <c r="U58" i="6"/>
  <c r="V58" i="6"/>
  <c r="X58" i="6"/>
  <c r="Y58" i="6"/>
  <c r="AA58" i="6"/>
  <c r="AB58" i="6"/>
  <c r="AD58" i="6"/>
  <c r="AE58" i="6"/>
  <c r="AG58" i="6"/>
  <c r="AH58" i="6"/>
  <c r="AJ58" i="6"/>
  <c r="AK58" i="6"/>
  <c r="C59" i="6"/>
  <c r="D59" i="6"/>
  <c r="J59" i="6"/>
  <c r="L59" i="6"/>
  <c r="S59" i="6"/>
  <c r="U59" i="6"/>
  <c r="V59" i="6"/>
  <c r="AB59" i="6"/>
  <c r="AD59" i="6"/>
  <c r="AK59" i="6"/>
  <c r="AN61" i="6"/>
  <c r="AO61" i="6"/>
  <c r="AP61" i="6" s="1"/>
  <c r="AN62" i="6"/>
  <c r="AO62" i="6"/>
  <c r="AP62" i="6"/>
  <c r="AN63" i="6"/>
  <c r="AO63" i="6"/>
  <c r="AN64" i="6"/>
  <c r="AO64" i="6"/>
  <c r="AP64" i="6"/>
  <c r="AN65" i="6"/>
  <c r="AN67" i="6" s="1"/>
  <c r="AN66" i="6"/>
  <c r="AO66" i="6"/>
  <c r="AP66" i="6"/>
  <c r="C67" i="6"/>
  <c r="F67" i="6"/>
  <c r="I67" i="6"/>
  <c r="I102" i="6" s="1"/>
  <c r="L67" i="6"/>
  <c r="O67" i="6"/>
  <c r="R67" i="6"/>
  <c r="U67" i="6"/>
  <c r="U102" i="6" s="1"/>
  <c r="X67" i="6"/>
  <c r="AA67" i="6"/>
  <c r="AD67" i="6"/>
  <c r="AG67" i="6"/>
  <c r="AJ67" i="6"/>
  <c r="AN68" i="6"/>
  <c r="AN70" i="6" s="1"/>
  <c r="AO68" i="6"/>
  <c r="AP68" i="6"/>
  <c r="AN69" i="6"/>
  <c r="AO69" i="6"/>
  <c r="AP69" i="6" s="1"/>
  <c r="C70" i="6"/>
  <c r="D70" i="6"/>
  <c r="F70" i="6"/>
  <c r="G70" i="6"/>
  <c r="I70" i="6"/>
  <c r="J70" i="6"/>
  <c r="L70" i="6"/>
  <c r="M70" i="6"/>
  <c r="O70" i="6"/>
  <c r="P70" i="6"/>
  <c r="R70" i="6"/>
  <c r="S70" i="6"/>
  <c r="U70" i="6"/>
  <c r="V70" i="6"/>
  <c r="X70" i="6"/>
  <c r="Y70" i="6"/>
  <c r="AA70" i="6"/>
  <c r="AB70" i="6"/>
  <c r="AD70" i="6"/>
  <c r="AE70" i="6"/>
  <c r="AG70" i="6"/>
  <c r="AH70" i="6"/>
  <c r="AJ70" i="6"/>
  <c r="AK70" i="6"/>
  <c r="AO70" i="6"/>
  <c r="AN71" i="6"/>
  <c r="AO71" i="6"/>
  <c r="AP71" i="6"/>
  <c r="AN72" i="6"/>
  <c r="AN75" i="6" s="1"/>
  <c r="AO72" i="6"/>
  <c r="AN73" i="6"/>
  <c r="AO73" i="6"/>
  <c r="AP73" i="6"/>
  <c r="AN74" i="6"/>
  <c r="AO74" i="6"/>
  <c r="AP74" i="6" s="1"/>
  <c r="C75" i="6"/>
  <c r="D75" i="6"/>
  <c r="F75" i="6"/>
  <c r="G75" i="6"/>
  <c r="I75" i="6"/>
  <c r="J75" i="6"/>
  <c r="L75" i="6"/>
  <c r="M75" i="6"/>
  <c r="O75" i="6"/>
  <c r="P75" i="6"/>
  <c r="R75" i="6"/>
  <c r="S75" i="6"/>
  <c r="U75" i="6"/>
  <c r="V75" i="6"/>
  <c r="X75" i="6"/>
  <c r="Y75" i="6"/>
  <c r="AA75" i="6"/>
  <c r="AB75" i="6"/>
  <c r="AD75" i="6"/>
  <c r="AE75" i="6"/>
  <c r="AG75" i="6"/>
  <c r="AH75" i="6"/>
  <c r="AJ75" i="6"/>
  <c r="AK75" i="6"/>
  <c r="AN76" i="6"/>
  <c r="AP76" i="6" s="1"/>
  <c r="AO76" i="6"/>
  <c r="AN77" i="6"/>
  <c r="AO77" i="6"/>
  <c r="AP77" i="6"/>
  <c r="P78" i="6"/>
  <c r="P83" i="6" s="1"/>
  <c r="S78" i="6"/>
  <c r="S83" i="6" s="1"/>
  <c r="AG78" i="6"/>
  <c r="AH78" i="6"/>
  <c r="AH83" i="6" s="1"/>
  <c r="AN79" i="6"/>
  <c r="AO79" i="6"/>
  <c r="AN80" i="6"/>
  <c r="AO80" i="6"/>
  <c r="AP80" i="6"/>
  <c r="AN81" i="6"/>
  <c r="AO81" i="6"/>
  <c r="AP81" i="6" s="1"/>
  <c r="AN82" i="6"/>
  <c r="AO82" i="6"/>
  <c r="AP82" i="6"/>
  <c r="C83" i="6"/>
  <c r="F83" i="6"/>
  <c r="I83" i="6"/>
  <c r="L83" i="6"/>
  <c r="O83" i="6"/>
  <c r="R83" i="6"/>
  <c r="U83" i="6"/>
  <c r="X83" i="6"/>
  <c r="AA83" i="6"/>
  <c r="AB83" i="6"/>
  <c r="AD83" i="6"/>
  <c r="AK83" i="6"/>
  <c r="AN84" i="6"/>
  <c r="AO84" i="6"/>
  <c r="AP84" i="6" s="1"/>
  <c r="AN85" i="6"/>
  <c r="AN89" i="6" s="1"/>
  <c r="AO85" i="6"/>
  <c r="AN86" i="6"/>
  <c r="AO86" i="6"/>
  <c r="AP86" i="6" s="1"/>
  <c r="AN87" i="6"/>
  <c r="AO87" i="6"/>
  <c r="AP87" i="6" s="1"/>
  <c r="AN88" i="6"/>
  <c r="AO88" i="6"/>
  <c r="AP88" i="6"/>
  <c r="C89" i="6"/>
  <c r="D89" i="6"/>
  <c r="F89" i="6"/>
  <c r="G89" i="6"/>
  <c r="I89" i="6"/>
  <c r="J89" i="6"/>
  <c r="L89" i="6"/>
  <c r="M89" i="6"/>
  <c r="O89" i="6"/>
  <c r="P89" i="6"/>
  <c r="R89" i="6"/>
  <c r="S89" i="6"/>
  <c r="U89" i="6"/>
  <c r="V89" i="6"/>
  <c r="X89" i="6"/>
  <c r="Y89" i="6"/>
  <c r="AA89" i="6"/>
  <c r="AB89" i="6"/>
  <c r="AD89" i="6"/>
  <c r="AE89" i="6"/>
  <c r="AG89" i="6"/>
  <c r="AH89" i="6"/>
  <c r="AJ89" i="6"/>
  <c r="AK89" i="6"/>
  <c r="AN90" i="6"/>
  <c r="AN91" i="6" s="1"/>
  <c r="AO90" i="6"/>
  <c r="AO91" i="6" s="1"/>
  <c r="AP91" i="6" s="1"/>
  <c r="C91" i="6"/>
  <c r="D91" i="6"/>
  <c r="F91" i="6"/>
  <c r="G91" i="6"/>
  <c r="I91" i="6"/>
  <c r="J91" i="6"/>
  <c r="L91" i="6"/>
  <c r="M91" i="6"/>
  <c r="O91" i="6"/>
  <c r="P91" i="6"/>
  <c r="R91" i="6"/>
  <c r="S91" i="6"/>
  <c r="U91" i="6"/>
  <c r="V91" i="6"/>
  <c r="X91" i="6"/>
  <c r="Y91" i="6"/>
  <c r="AA91" i="6"/>
  <c r="AB91" i="6"/>
  <c r="AD91" i="6"/>
  <c r="AE91" i="6"/>
  <c r="AG91" i="6"/>
  <c r="AH91" i="6"/>
  <c r="AJ91" i="6"/>
  <c r="AK91" i="6"/>
  <c r="AQ91" i="6"/>
  <c r="AN92" i="6"/>
  <c r="AN96" i="6" s="1"/>
  <c r="AO92" i="6"/>
  <c r="AN93" i="6"/>
  <c r="AO93" i="6"/>
  <c r="AP93" i="6"/>
  <c r="AN94" i="6"/>
  <c r="AO94" i="6"/>
  <c r="AP94" i="6" s="1"/>
  <c r="AN95" i="6"/>
  <c r="AO95" i="6"/>
  <c r="AP95" i="6"/>
  <c r="C96" i="6"/>
  <c r="D96" i="6"/>
  <c r="D78" i="6" s="1"/>
  <c r="F96" i="6"/>
  <c r="G96" i="6"/>
  <c r="G78" i="6" s="1"/>
  <c r="G83" i="6" s="1"/>
  <c r="I96" i="6"/>
  <c r="J96" i="6"/>
  <c r="J78" i="6" s="1"/>
  <c r="J83" i="6" s="1"/>
  <c r="L96" i="6"/>
  <c r="M96" i="6"/>
  <c r="M78" i="6" s="1"/>
  <c r="M83" i="6" s="1"/>
  <c r="O96" i="6"/>
  <c r="P96" i="6"/>
  <c r="R96" i="6"/>
  <c r="S96" i="6"/>
  <c r="U96" i="6"/>
  <c r="V96" i="6"/>
  <c r="V78" i="6" s="1"/>
  <c r="V83" i="6" s="1"/>
  <c r="W96" i="6"/>
  <c r="X96" i="6"/>
  <c r="Y96" i="6"/>
  <c r="Y78" i="6" s="1"/>
  <c r="Y83" i="6" s="1"/>
  <c r="AA96" i="6"/>
  <c r="AB96" i="6"/>
  <c r="AB78" i="6" s="1"/>
  <c r="AD96" i="6"/>
  <c r="AE96" i="6"/>
  <c r="AE78" i="6" s="1"/>
  <c r="AE83" i="6" s="1"/>
  <c r="AG96" i="6"/>
  <c r="AH96" i="6"/>
  <c r="AJ96" i="6"/>
  <c r="AJ78" i="6" s="1"/>
  <c r="AJ83" i="6" s="1"/>
  <c r="AK96" i="6"/>
  <c r="AK78" i="6" s="1"/>
  <c r="AN97" i="6"/>
  <c r="AN99" i="6" s="1"/>
  <c r="AO97" i="6"/>
  <c r="AP97" i="6" s="1"/>
  <c r="AN98" i="6"/>
  <c r="AO98" i="6"/>
  <c r="AP98" i="6" s="1"/>
  <c r="C99" i="6"/>
  <c r="C102" i="6" s="1"/>
  <c r="D99" i="6"/>
  <c r="F99" i="6"/>
  <c r="G99" i="6"/>
  <c r="I99" i="6"/>
  <c r="J99" i="6"/>
  <c r="L99" i="6"/>
  <c r="M99" i="6"/>
  <c r="O99" i="6"/>
  <c r="P99" i="6"/>
  <c r="R99" i="6"/>
  <c r="S99" i="6"/>
  <c r="U99" i="6"/>
  <c r="V99" i="6"/>
  <c r="X99" i="6"/>
  <c r="Y99" i="6"/>
  <c r="AA99" i="6"/>
  <c r="AB99" i="6"/>
  <c r="AD99" i="6"/>
  <c r="AE99" i="6"/>
  <c r="AG99" i="6"/>
  <c r="AH99" i="6"/>
  <c r="AJ99" i="6"/>
  <c r="AK99" i="6"/>
  <c r="AO99" i="6"/>
  <c r="AC101" i="6"/>
  <c r="L102" i="6"/>
  <c r="AD102" i="6"/>
  <c r="AC103" i="6"/>
  <c r="O4" i="5"/>
  <c r="C5" i="5"/>
  <c r="D5" i="5"/>
  <c r="O5" i="5" s="1"/>
  <c r="E5" i="5"/>
  <c r="F5" i="5"/>
  <c r="F8" i="5" s="1"/>
  <c r="G5" i="5"/>
  <c r="G8" i="5" s="1"/>
  <c r="H5" i="5"/>
  <c r="H8" i="5" s="1"/>
  <c r="H9" i="5" s="1"/>
  <c r="I5" i="5"/>
  <c r="J5" i="5"/>
  <c r="K5" i="5"/>
  <c r="L5" i="5"/>
  <c r="L8" i="5" s="1"/>
  <c r="M5" i="5"/>
  <c r="M8" i="5" s="1"/>
  <c r="N5" i="5"/>
  <c r="N8" i="5" s="1"/>
  <c r="N9" i="5" s="1"/>
  <c r="O6" i="5"/>
  <c r="C7" i="5"/>
  <c r="D7" i="5"/>
  <c r="O7" i="5" s="1"/>
  <c r="E7" i="5"/>
  <c r="E8" i="5" s="1"/>
  <c r="F7" i="5"/>
  <c r="G7" i="5"/>
  <c r="H7" i="5"/>
  <c r="I7" i="5"/>
  <c r="J7" i="5"/>
  <c r="K7" i="5"/>
  <c r="K8" i="5" s="1"/>
  <c r="L7" i="5"/>
  <c r="M7" i="5"/>
  <c r="N7" i="5"/>
  <c r="C8" i="5"/>
  <c r="D8" i="5"/>
  <c r="D9" i="5" s="1"/>
  <c r="I8" i="5"/>
  <c r="J8" i="5"/>
  <c r="J9" i="5" s="1"/>
  <c r="J60" i="5" s="1"/>
  <c r="C9" i="5"/>
  <c r="I9" i="5"/>
  <c r="O10" i="5"/>
  <c r="O13" i="5" s="1"/>
  <c r="O11" i="5"/>
  <c r="O12" i="5"/>
  <c r="C13" i="5"/>
  <c r="C35" i="5" s="1"/>
  <c r="D13" i="5"/>
  <c r="E13" i="5"/>
  <c r="E35" i="5" s="1"/>
  <c r="F13" i="5"/>
  <c r="G13" i="5"/>
  <c r="H13" i="5"/>
  <c r="H35" i="5" s="1"/>
  <c r="I13" i="5"/>
  <c r="I35" i="5" s="1"/>
  <c r="J13" i="5"/>
  <c r="K13" i="5"/>
  <c r="K35" i="5" s="1"/>
  <c r="L13" i="5"/>
  <c r="M13" i="5"/>
  <c r="N13" i="5"/>
  <c r="N35" i="5" s="1"/>
  <c r="O14" i="5"/>
  <c r="O17" i="5" s="1"/>
  <c r="O15" i="5"/>
  <c r="O16" i="5"/>
  <c r="C17" i="5"/>
  <c r="D17" i="5"/>
  <c r="E17" i="5"/>
  <c r="F17" i="5"/>
  <c r="G17" i="5"/>
  <c r="G35" i="5" s="1"/>
  <c r="H17" i="5"/>
  <c r="I17" i="5"/>
  <c r="J17" i="5"/>
  <c r="K17" i="5"/>
  <c r="L17" i="5"/>
  <c r="M17" i="5"/>
  <c r="M35" i="5" s="1"/>
  <c r="N17" i="5"/>
  <c r="O18" i="5"/>
  <c r="O19" i="5"/>
  <c r="O20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O22" i="5"/>
  <c r="O26" i="5" s="1"/>
  <c r="O23" i="5"/>
  <c r="O24" i="5"/>
  <c r="E26" i="5"/>
  <c r="F26" i="5"/>
  <c r="G26" i="5"/>
  <c r="H26" i="5"/>
  <c r="I26" i="5"/>
  <c r="J26" i="5"/>
  <c r="K26" i="5"/>
  <c r="L26" i="5"/>
  <c r="M26" i="5"/>
  <c r="N26" i="5"/>
  <c r="O27" i="5"/>
  <c r="O28" i="5"/>
  <c r="C29" i="5"/>
  <c r="D29" i="5"/>
  <c r="D35" i="5" s="1"/>
  <c r="E29" i="5"/>
  <c r="F29" i="5"/>
  <c r="G29" i="5"/>
  <c r="H29" i="5"/>
  <c r="I29" i="5"/>
  <c r="J29" i="5"/>
  <c r="J35" i="5" s="1"/>
  <c r="K29" i="5"/>
  <c r="L29" i="5"/>
  <c r="M29" i="5"/>
  <c r="N29" i="5"/>
  <c r="O29" i="5"/>
  <c r="O30" i="5"/>
  <c r="O32" i="5" s="1"/>
  <c r="O31" i="5"/>
  <c r="C32" i="5"/>
  <c r="D32" i="5"/>
  <c r="E32" i="5"/>
  <c r="F32" i="5"/>
  <c r="G32" i="5"/>
  <c r="H32" i="5"/>
  <c r="I32" i="5"/>
  <c r="J32" i="5"/>
  <c r="K32" i="5"/>
  <c r="L32" i="5"/>
  <c r="M32" i="5"/>
  <c r="N32" i="5"/>
  <c r="D34" i="5"/>
  <c r="E34" i="5"/>
  <c r="F34" i="5"/>
  <c r="G34" i="5"/>
  <c r="H34" i="5"/>
  <c r="I34" i="5"/>
  <c r="J34" i="5"/>
  <c r="K34" i="5"/>
  <c r="L34" i="5"/>
  <c r="M34" i="5"/>
  <c r="N34" i="5"/>
  <c r="O34" i="5"/>
  <c r="F35" i="5"/>
  <c r="L35" i="5"/>
  <c r="O36" i="5"/>
  <c r="O37" i="5"/>
  <c r="O38" i="5"/>
  <c r="O39" i="5" s="1"/>
  <c r="C39" i="5"/>
  <c r="D39" i="5"/>
  <c r="E39" i="5"/>
  <c r="E59" i="5" s="1"/>
  <c r="F39" i="5"/>
  <c r="F59" i="5" s="1"/>
  <c r="G39" i="5"/>
  <c r="H39" i="5"/>
  <c r="H59" i="5" s="1"/>
  <c r="I39" i="5"/>
  <c r="J39" i="5"/>
  <c r="K39" i="5"/>
  <c r="K59" i="5" s="1"/>
  <c r="L39" i="5"/>
  <c r="L59" i="5" s="1"/>
  <c r="M39" i="5"/>
  <c r="N39" i="5"/>
  <c r="N59" i="5" s="1"/>
  <c r="O40" i="5"/>
  <c r="O41" i="5"/>
  <c r="C42" i="5"/>
  <c r="D42" i="5"/>
  <c r="E42" i="5"/>
  <c r="F42" i="5"/>
  <c r="G42" i="5"/>
  <c r="H42" i="5"/>
  <c r="I42" i="5"/>
  <c r="J42" i="5"/>
  <c r="K42" i="5"/>
  <c r="L42" i="5"/>
  <c r="M42" i="5"/>
  <c r="N42" i="5"/>
  <c r="O42" i="5"/>
  <c r="O43" i="5"/>
  <c r="O44" i="5"/>
  <c r="O48" i="5" s="1"/>
  <c r="C45" i="5"/>
  <c r="D45" i="5"/>
  <c r="E45" i="5"/>
  <c r="F45" i="5"/>
  <c r="O46" i="5"/>
  <c r="O47" i="5"/>
  <c r="C48" i="5"/>
  <c r="D48" i="5"/>
  <c r="E48" i="5"/>
  <c r="F48" i="5"/>
  <c r="G48" i="5"/>
  <c r="H48" i="5"/>
  <c r="I48" i="5"/>
  <c r="J48" i="5"/>
  <c r="K48" i="5"/>
  <c r="L48" i="5"/>
  <c r="M48" i="5"/>
  <c r="N48" i="5"/>
  <c r="O49" i="5"/>
  <c r="O50" i="5"/>
  <c r="C51" i="5"/>
  <c r="D51" i="5"/>
  <c r="E51" i="5"/>
  <c r="F51" i="5"/>
  <c r="G51" i="5"/>
  <c r="H51" i="5"/>
  <c r="I51" i="5"/>
  <c r="J51" i="5"/>
  <c r="K51" i="5"/>
  <c r="L51" i="5"/>
  <c r="M51" i="5"/>
  <c r="N51" i="5"/>
  <c r="O51" i="5"/>
  <c r="O52" i="5"/>
  <c r="O55" i="5" s="1"/>
  <c r="O53" i="5"/>
  <c r="O54" i="5"/>
  <c r="C55" i="5"/>
  <c r="D55" i="5"/>
  <c r="E55" i="5"/>
  <c r="F55" i="5"/>
  <c r="G55" i="5"/>
  <c r="G59" i="5" s="1"/>
  <c r="H55" i="5"/>
  <c r="I55" i="5"/>
  <c r="J55" i="5"/>
  <c r="K55" i="5"/>
  <c r="L55" i="5"/>
  <c r="M55" i="5"/>
  <c r="M59" i="5" s="1"/>
  <c r="N55" i="5"/>
  <c r="O56" i="5"/>
  <c r="O57" i="5"/>
  <c r="O58" i="5" s="1"/>
  <c r="C58" i="5"/>
  <c r="D58" i="5"/>
  <c r="D59" i="5" s="1"/>
  <c r="E58" i="5"/>
  <c r="F58" i="5"/>
  <c r="G58" i="5"/>
  <c r="H58" i="5"/>
  <c r="I58" i="5"/>
  <c r="J58" i="5"/>
  <c r="J59" i="5" s="1"/>
  <c r="K58" i="5"/>
  <c r="L58" i="5"/>
  <c r="M58" i="5"/>
  <c r="N58" i="5"/>
  <c r="C59" i="5"/>
  <c r="I59" i="5"/>
  <c r="O61" i="5"/>
  <c r="O62" i="5"/>
  <c r="O63" i="5"/>
  <c r="O64" i="5"/>
  <c r="O66" i="5"/>
  <c r="O68" i="5"/>
  <c r="O69" i="5"/>
  <c r="O70" i="5" s="1"/>
  <c r="C70" i="5"/>
  <c r="D70" i="5"/>
  <c r="E70" i="5"/>
  <c r="F70" i="5"/>
  <c r="G70" i="5"/>
  <c r="H70" i="5"/>
  <c r="I70" i="5"/>
  <c r="J70" i="5"/>
  <c r="K70" i="5"/>
  <c r="L70" i="5"/>
  <c r="M70" i="5"/>
  <c r="N70" i="5"/>
  <c r="O71" i="5"/>
  <c r="O75" i="5" s="1"/>
  <c r="O72" i="5"/>
  <c r="O73" i="5"/>
  <c r="O74" i="5"/>
  <c r="C75" i="5"/>
  <c r="D75" i="5"/>
  <c r="E75" i="5"/>
  <c r="F75" i="5"/>
  <c r="G75" i="5"/>
  <c r="H75" i="5"/>
  <c r="I75" i="5"/>
  <c r="J75" i="5"/>
  <c r="K75" i="5"/>
  <c r="L75" i="5"/>
  <c r="M75" i="5"/>
  <c r="N75" i="5"/>
  <c r="O76" i="5"/>
  <c r="O77" i="5"/>
  <c r="O79" i="5"/>
  <c r="O80" i="5"/>
  <c r="O81" i="5"/>
  <c r="O82" i="5"/>
  <c r="O84" i="5"/>
  <c r="O85" i="5"/>
  <c r="O86" i="5"/>
  <c r="O87" i="5"/>
  <c r="O88" i="5"/>
  <c r="C89" i="5"/>
  <c r="D89" i="5"/>
  <c r="E89" i="5"/>
  <c r="F89" i="5"/>
  <c r="G89" i="5"/>
  <c r="H89" i="5"/>
  <c r="I89" i="5"/>
  <c r="J89" i="5"/>
  <c r="K89" i="5"/>
  <c r="L89" i="5"/>
  <c r="M89" i="5"/>
  <c r="N89" i="5"/>
  <c r="O89" i="5"/>
  <c r="O90" i="5"/>
  <c r="O91" i="5" s="1"/>
  <c r="C91" i="5"/>
  <c r="D91" i="5"/>
  <c r="E91" i="5"/>
  <c r="F91" i="5"/>
  <c r="G91" i="5"/>
  <c r="H91" i="5"/>
  <c r="I91" i="5"/>
  <c r="J91" i="5"/>
  <c r="K91" i="5"/>
  <c r="L91" i="5"/>
  <c r="M91" i="5"/>
  <c r="N91" i="5"/>
  <c r="O92" i="5"/>
  <c r="O93" i="5"/>
  <c r="O96" i="5" s="1"/>
  <c r="O94" i="5"/>
  <c r="O95" i="5"/>
  <c r="C96" i="5"/>
  <c r="C78" i="5" s="1"/>
  <c r="D96" i="5"/>
  <c r="D78" i="5" s="1"/>
  <c r="D83" i="5" s="1"/>
  <c r="E96" i="5"/>
  <c r="E78" i="5" s="1"/>
  <c r="E83" i="5" s="1"/>
  <c r="F96" i="5"/>
  <c r="F78" i="5" s="1"/>
  <c r="F83" i="5" s="1"/>
  <c r="G96" i="5"/>
  <c r="G78" i="5" s="1"/>
  <c r="G83" i="5" s="1"/>
  <c r="H96" i="5"/>
  <c r="H78" i="5" s="1"/>
  <c r="H83" i="5" s="1"/>
  <c r="I96" i="5"/>
  <c r="I78" i="5" s="1"/>
  <c r="I83" i="5" s="1"/>
  <c r="J96" i="5"/>
  <c r="J78" i="5" s="1"/>
  <c r="J83" i="5" s="1"/>
  <c r="K96" i="5"/>
  <c r="K78" i="5" s="1"/>
  <c r="K83" i="5" s="1"/>
  <c r="L96" i="5"/>
  <c r="L78" i="5" s="1"/>
  <c r="L83" i="5" s="1"/>
  <c r="M96" i="5"/>
  <c r="M78" i="5" s="1"/>
  <c r="M83" i="5" s="1"/>
  <c r="N96" i="5"/>
  <c r="N78" i="5" s="1"/>
  <c r="N83" i="5" s="1"/>
  <c r="O97" i="5"/>
  <c r="O98" i="5"/>
  <c r="C99" i="5"/>
  <c r="D99" i="5"/>
  <c r="E99" i="5"/>
  <c r="F99" i="5"/>
  <c r="G99" i="5"/>
  <c r="H99" i="5"/>
  <c r="I99" i="5"/>
  <c r="J99" i="5"/>
  <c r="K99" i="5"/>
  <c r="L99" i="5"/>
  <c r="M99" i="5"/>
  <c r="N99" i="5"/>
  <c r="O99" i="5"/>
  <c r="L4" i="4"/>
  <c r="P4" i="4"/>
  <c r="R4" i="4"/>
  <c r="T4" i="4"/>
  <c r="X4" i="4"/>
  <c r="Z4" i="4"/>
  <c r="AA7" i="4" s="1"/>
  <c r="AB4" i="4"/>
  <c r="AD4" i="4"/>
  <c r="AF4" i="4"/>
  <c r="AG5" i="4" s="1"/>
  <c r="M5" i="4"/>
  <c r="O5" i="4"/>
  <c r="Q5" i="4"/>
  <c r="S5" i="4"/>
  <c r="U5" i="4"/>
  <c r="W5" i="4"/>
  <c r="Y5" i="4"/>
  <c r="AC5" i="4"/>
  <c r="AE5" i="4"/>
  <c r="J6" i="4"/>
  <c r="M6" i="4"/>
  <c r="O6" i="4"/>
  <c r="Q6" i="4"/>
  <c r="S6" i="4"/>
  <c r="U6" i="4"/>
  <c r="V6" i="4"/>
  <c r="W6" i="4"/>
  <c r="Y6" i="4"/>
  <c r="AC6" i="4"/>
  <c r="AE6" i="4"/>
  <c r="AG6" i="4"/>
  <c r="M7" i="4"/>
  <c r="O7" i="4"/>
  <c r="Q7" i="4"/>
  <c r="S7" i="4"/>
  <c r="U7" i="4"/>
  <c r="V7" i="4"/>
  <c r="V26" i="4" s="1"/>
  <c r="Y7" i="4"/>
  <c r="AC7" i="4"/>
  <c r="AE7" i="4"/>
  <c r="AG7" i="4"/>
  <c r="V10" i="4"/>
  <c r="V28" i="4" s="1"/>
  <c r="X10" i="4"/>
  <c r="Z10" i="4"/>
  <c r="Z28" i="4" s="1"/>
  <c r="AB10" i="4"/>
  <c r="AD10" i="4"/>
  <c r="AE11" i="4" s="1"/>
  <c r="AF10" i="4"/>
  <c r="M11" i="4"/>
  <c r="N11" i="4"/>
  <c r="O11" i="4"/>
  <c r="Q11" i="4"/>
  <c r="S11" i="4"/>
  <c r="U11" i="4"/>
  <c r="V11" i="4"/>
  <c r="V29" i="4" s="1"/>
  <c r="Y11" i="4"/>
  <c r="AC11" i="4"/>
  <c r="AG11" i="4"/>
  <c r="L12" i="4"/>
  <c r="N12" i="4"/>
  <c r="P12" i="4"/>
  <c r="R12" i="4"/>
  <c r="T12" i="4"/>
  <c r="U13" i="4" s="1"/>
  <c r="X12" i="4"/>
  <c r="AB12" i="4"/>
  <c r="AC13" i="4" s="1"/>
  <c r="AD12" i="4"/>
  <c r="AF12" i="4"/>
  <c r="AG13" i="4" s="1"/>
  <c r="J13" i="4"/>
  <c r="J30" i="4" s="1"/>
  <c r="M13" i="4"/>
  <c r="O13" i="4"/>
  <c r="Q13" i="4"/>
  <c r="S13" i="4"/>
  <c r="V13" i="4"/>
  <c r="Y13" i="4"/>
  <c r="AE13" i="4"/>
  <c r="L14" i="4"/>
  <c r="N14" i="4"/>
  <c r="P14" i="4"/>
  <c r="R14" i="4"/>
  <c r="T14" i="4"/>
  <c r="X14" i="4"/>
  <c r="Z14" i="4"/>
  <c r="AB14" i="4"/>
  <c r="AD14" i="4"/>
  <c r="AF14" i="4"/>
  <c r="L16" i="4"/>
  <c r="N16" i="4"/>
  <c r="P16" i="4"/>
  <c r="R16" i="4"/>
  <c r="T16" i="4"/>
  <c r="X16" i="4"/>
  <c r="AB16" i="4"/>
  <c r="AD16" i="4"/>
  <c r="AF16" i="4"/>
  <c r="L23" i="4"/>
  <c r="N23" i="4"/>
  <c r="P23" i="4"/>
  <c r="R23" i="4"/>
  <c r="T23" i="4"/>
  <c r="V23" i="4"/>
  <c r="X23" i="4"/>
  <c r="AB23" i="4"/>
  <c r="AD23" i="4"/>
  <c r="AF23" i="4"/>
  <c r="L24" i="4"/>
  <c r="M24" i="4" s="1"/>
  <c r="N24" i="4"/>
  <c r="O24" i="4"/>
  <c r="P24" i="4"/>
  <c r="Q24" i="4"/>
  <c r="R24" i="4"/>
  <c r="S24" i="4" s="1"/>
  <c r="T24" i="4"/>
  <c r="U24" i="4"/>
  <c r="V24" i="4"/>
  <c r="X24" i="4"/>
  <c r="Z24" i="4"/>
  <c r="AB24" i="4"/>
  <c r="AD24" i="4"/>
  <c r="AF24" i="4"/>
  <c r="L25" i="4"/>
  <c r="M25" i="4" s="1"/>
  <c r="N25" i="4"/>
  <c r="O25" i="4"/>
  <c r="P25" i="4"/>
  <c r="Q25" i="4"/>
  <c r="R25" i="4"/>
  <c r="S25" i="4" s="1"/>
  <c r="T25" i="4"/>
  <c r="U25" i="4"/>
  <c r="V25" i="4"/>
  <c r="X25" i="4"/>
  <c r="Z25" i="4"/>
  <c r="AB25" i="4"/>
  <c r="AD25" i="4"/>
  <c r="AF25" i="4"/>
  <c r="L26" i="4"/>
  <c r="M26" i="4" s="1"/>
  <c r="N26" i="4"/>
  <c r="O26" i="4"/>
  <c r="P26" i="4"/>
  <c r="Q26" i="4"/>
  <c r="R26" i="4"/>
  <c r="S26" i="4" s="1"/>
  <c r="T26" i="4"/>
  <c r="U26" i="4"/>
  <c r="X26" i="4"/>
  <c r="Z26" i="4"/>
  <c r="AB26" i="4"/>
  <c r="AD26" i="4"/>
  <c r="AF26" i="4"/>
  <c r="L28" i="4"/>
  <c r="N28" i="4"/>
  <c r="P28" i="4"/>
  <c r="R28" i="4"/>
  <c r="T28" i="4"/>
  <c r="X28" i="4"/>
  <c r="AB28" i="4"/>
  <c r="AF28" i="4"/>
  <c r="L29" i="4"/>
  <c r="M29" i="4" s="1"/>
  <c r="N29" i="4"/>
  <c r="O29" i="4"/>
  <c r="P29" i="4"/>
  <c r="Q29" i="4"/>
  <c r="R29" i="4"/>
  <c r="S29" i="4" s="1"/>
  <c r="T29" i="4"/>
  <c r="U29" i="4"/>
  <c r="X29" i="4"/>
  <c r="Z29" i="4"/>
  <c r="AB29" i="4"/>
  <c r="AD29" i="4"/>
  <c r="AF29" i="4"/>
  <c r="L30" i="4"/>
  <c r="M30" i="4" s="1"/>
  <c r="N30" i="4"/>
  <c r="O30" i="4"/>
  <c r="P30" i="4"/>
  <c r="Q30" i="4"/>
  <c r="R30" i="4"/>
  <c r="S30" i="4" s="1"/>
  <c r="T30" i="4"/>
  <c r="U30" i="4"/>
  <c r="H699" i="3"/>
  <c r="H693" i="3"/>
  <c r="H3" i="3"/>
  <c r="H29" i="3"/>
  <c r="H34" i="3"/>
  <c r="H61" i="3"/>
  <c r="H70" i="3"/>
  <c r="H93" i="3"/>
  <c r="H119" i="3"/>
  <c r="H142" i="3"/>
  <c r="H152" i="3"/>
  <c r="H171" i="3"/>
  <c r="H179" i="3"/>
  <c r="H196" i="3"/>
  <c r="H207" i="3"/>
  <c r="H218" i="3"/>
  <c r="H230" i="3"/>
  <c r="H244" i="3"/>
  <c r="H254" i="3"/>
  <c r="H272" i="3"/>
  <c r="H286" i="3"/>
  <c r="H291" i="3"/>
  <c r="H305" i="3"/>
  <c r="H317" i="3"/>
  <c r="H326" i="3"/>
  <c r="H342" i="3"/>
  <c r="H365" i="3"/>
  <c r="H371" i="3"/>
  <c r="H380" i="3"/>
  <c r="H392" i="3"/>
  <c r="H404" i="3"/>
  <c r="H415" i="3"/>
  <c r="H427" i="3"/>
  <c r="H444" i="3"/>
  <c r="H457" i="3"/>
  <c r="H467" i="3"/>
  <c r="H475" i="3"/>
  <c r="H485" i="3"/>
  <c r="H495" i="3"/>
  <c r="H502" i="3"/>
  <c r="H511" i="3"/>
  <c r="H524" i="3"/>
  <c r="H536" i="3"/>
  <c r="H544" i="3"/>
  <c r="H555" i="3"/>
  <c r="H568" i="3"/>
  <c r="H578" i="3"/>
  <c r="H590" i="3"/>
  <c r="H600" i="3"/>
  <c r="H612" i="3"/>
  <c r="H615" i="3"/>
  <c r="H627" i="3"/>
  <c r="H634" i="3"/>
  <c r="H646" i="3"/>
  <c r="H658" i="3"/>
  <c r="H668" i="3"/>
  <c r="H674" i="3"/>
  <c r="H686" i="3"/>
  <c r="O95" i="7" l="1"/>
  <c r="J10" i="4" s="1"/>
  <c r="C96" i="7"/>
  <c r="L97" i="7"/>
  <c r="N55" i="7"/>
  <c r="N96" i="7" s="1"/>
  <c r="N97" i="7" s="1"/>
  <c r="H55" i="7"/>
  <c r="H96" i="7" s="1"/>
  <c r="H97" i="7" s="1"/>
  <c r="K11" i="4"/>
  <c r="I97" i="7"/>
  <c r="O32" i="7"/>
  <c r="D55" i="7"/>
  <c r="D96" i="7" s="1"/>
  <c r="D97" i="7" s="1"/>
  <c r="O53" i="7"/>
  <c r="D54" i="7"/>
  <c r="O54" i="7" s="1"/>
  <c r="J7" i="4" s="1"/>
  <c r="E95" i="7"/>
  <c r="E97" i="7" s="1"/>
  <c r="O18" i="7"/>
  <c r="O6" i="7"/>
  <c r="J5" i="4" s="1"/>
  <c r="O10" i="7"/>
  <c r="AQ17" i="6"/>
  <c r="AP17" i="6"/>
  <c r="AO35" i="6"/>
  <c r="AQ48" i="6"/>
  <c r="AP48" i="6"/>
  <c r="AL9" i="6"/>
  <c r="AK60" i="6"/>
  <c r="AO78" i="6"/>
  <c r="D83" i="6"/>
  <c r="AP70" i="6"/>
  <c r="AQ99" i="6"/>
  <c r="AJ102" i="6"/>
  <c r="O60" i="6"/>
  <c r="O101" i="6" s="1"/>
  <c r="O103" i="6" s="1"/>
  <c r="AP26" i="6"/>
  <c r="AA35" i="6"/>
  <c r="H5" i="6"/>
  <c r="AO6" i="6"/>
  <c r="Q5" i="6"/>
  <c r="P8" i="6"/>
  <c r="P9" i="6"/>
  <c r="AP90" i="6"/>
  <c r="AP85" i="6"/>
  <c r="AN83" i="6"/>
  <c r="AN102" i="6" s="1"/>
  <c r="AG102" i="6"/>
  <c r="X102" i="6"/>
  <c r="O102" i="6"/>
  <c r="F102" i="6"/>
  <c r="R102" i="6"/>
  <c r="AN59" i="6"/>
  <c r="AP44" i="6"/>
  <c r="AP39" i="6"/>
  <c r="AG59" i="6"/>
  <c r="X59" i="6"/>
  <c r="X60" i="6" s="1"/>
  <c r="X101" i="6" s="1"/>
  <c r="X103" i="6" s="1"/>
  <c r="O59" i="6"/>
  <c r="F59" i="6"/>
  <c r="F60" i="6" s="1"/>
  <c r="F101" i="6" s="1"/>
  <c r="F103" i="6" s="1"/>
  <c r="W34" i="6"/>
  <c r="AC26" i="6"/>
  <c r="U35" i="6"/>
  <c r="AP15" i="6"/>
  <c r="Z13" i="6"/>
  <c r="R35" i="6"/>
  <c r="R60" i="6" s="1"/>
  <c r="R101" i="6" s="1"/>
  <c r="R103" i="6" s="1"/>
  <c r="U60" i="6"/>
  <c r="U101" i="6" s="1"/>
  <c r="U103" i="6" s="1"/>
  <c r="W7" i="6"/>
  <c r="V8" i="6"/>
  <c r="Z5" i="6"/>
  <c r="Y9" i="6"/>
  <c r="D9" i="6"/>
  <c r="D60" i="6" s="1"/>
  <c r="AG60" i="6"/>
  <c r="AG101" i="6" s="1"/>
  <c r="AG103" i="6" s="1"/>
  <c r="AN20" i="6"/>
  <c r="AN21" i="6"/>
  <c r="AP21" i="6" s="1"/>
  <c r="M35" i="6"/>
  <c r="AP41" i="6"/>
  <c r="AO42" i="6"/>
  <c r="J35" i="6"/>
  <c r="J60" i="6" s="1"/>
  <c r="S9" i="6"/>
  <c r="S60" i="6" s="1"/>
  <c r="G8" i="6"/>
  <c r="G9" i="6" s="1"/>
  <c r="G60" i="6" s="1"/>
  <c r="AI5" i="6"/>
  <c r="AH8" i="6"/>
  <c r="AH9" i="6"/>
  <c r="M8" i="6"/>
  <c r="M9" i="6" s="1"/>
  <c r="M60" i="6" s="1"/>
  <c r="AQ70" i="6"/>
  <c r="AG83" i="6"/>
  <c r="AN78" i="6"/>
  <c r="AA102" i="6"/>
  <c r="AP63" i="6"/>
  <c r="AP57" i="6"/>
  <c r="AQ55" i="6"/>
  <c r="AP50" i="6"/>
  <c r="AO51" i="6"/>
  <c r="AJ59" i="6"/>
  <c r="AA59" i="6"/>
  <c r="R59" i="6"/>
  <c r="I59" i="6"/>
  <c r="V35" i="6"/>
  <c r="AQ21" i="6"/>
  <c r="AD35" i="6"/>
  <c r="AD60" i="6" s="1"/>
  <c r="AD101" i="6" s="1"/>
  <c r="AD103" i="6" s="1"/>
  <c r="V9" i="6"/>
  <c r="AP28" i="6"/>
  <c r="AP29" i="6" s="1"/>
  <c r="AN29" i="6"/>
  <c r="AQ29" i="6" s="1"/>
  <c r="I35" i="6"/>
  <c r="I60" i="6" s="1"/>
  <c r="I101" i="6" s="1"/>
  <c r="I103" i="6" s="1"/>
  <c r="E7" i="6"/>
  <c r="AO7" i="6"/>
  <c r="D8" i="6"/>
  <c r="N13" i="6"/>
  <c r="L35" i="6"/>
  <c r="L60" i="6" s="1"/>
  <c r="L101" i="6" s="1"/>
  <c r="L103" i="6" s="1"/>
  <c r="AP72" i="6"/>
  <c r="AO75" i="6"/>
  <c r="AP99" i="6"/>
  <c r="AP92" i="6"/>
  <c r="AO96" i="6"/>
  <c r="AO89" i="6"/>
  <c r="AP79" i="6"/>
  <c r="AP58" i="6"/>
  <c r="AP43" i="6"/>
  <c r="AH59" i="6"/>
  <c r="Y59" i="6"/>
  <c r="P59" i="6"/>
  <c r="G59" i="6"/>
  <c r="AH35" i="6"/>
  <c r="P35" i="6"/>
  <c r="AP34" i="6"/>
  <c r="AQ34" i="6"/>
  <c r="E34" i="6"/>
  <c r="C35" i="6"/>
  <c r="C60" i="6" s="1"/>
  <c r="AN26" i="6"/>
  <c r="AN35" i="6" s="1"/>
  <c r="K26" i="6"/>
  <c r="AP19" i="6"/>
  <c r="AJ35" i="6"/>
  <c r="H13" i="6"/>
  <c r="AB9" i="6"/>
  <c r="AB60" i="6" s="1"/>
  <c r="AO5" i="6"/>
  <c r="AE8" i="6"/>
  <c r="AE9" i="6"/>
  <c r="AE60" i="6" s="1"/>
  <c r="D60" i="5"/>
  <c r="E9" i="5"/>
  <c r="E60" i="5" s="1"/>
  <c r="O35" i="5"/>
  <c r="J65" i="5"/>
  <c r="J67" i="5" s="1"/>
  <c r="J102" i="5" s="1"/>
  <c r="J101" i="5"/>
  <c r="O59" i="5"/>
  <c r="I60" i="5"/>
  <c r="K9" i="5"/>
  <c r="K60" i="5" s="1"/>
  <c r="O78" i="5"/>
  <c r="O83" i="5" s="1"/>
  <c r="C83" i="5"/>
  <c r="C60" i="5"/>
  <c r="N60" i="5"/>
  <c r="H60" i="5"/>
  <c r="O8" i="5"/>
  <c r="O9" i="5" s="1"/>
  <c r="M9" i="5"/>
  <c r="M60" i="5" s="1"/>
  <c r="G9" i="5"/>
  <c r="G60" i="5" s="1"/>
  <c r="L9" i="5"/>
  <c r="L60" i="5" s="1"/>
  <c r="F9" i="5"/>
  <c r="F60" i="5" s="1"/>
  <c r="AD28" i="4"/>
  <c r="V16" i="4"/>
  <c r="V14" i="4"/>
  <c r="J14" i="4"/>
  <c r="Z12" i="4"/>
  <c r="AA13" i="4" s="1"/>
  <c r="AA11" i="4"/>
  <c r="W7" i="4"/>
  <c r="K13" i="4"/>
  <c r="AA6" i="4"/>
  <c r="Z23" i="4"/>
  <c r="V12" i="4"/>
  <c r="W13" i="4" s="1"/>
  <c r="W11" i="4"/>
  <c r="AA5" i="4"/>
  <c r="J29" i="4"/>
  <c r="J25" i="4"/>
  <c r="Z16" i="4"/>
  <c r="J26" i="4" l="1"/>
  <c r="K7" i="4"/>
  <c r="H7" i="4" s="1"/>
  <c r="J4" i="4"/>
  <c r="J24" i="4"/>
  <c r="J18" i="4"/>
  <c r="J28" i="4"/>
  <c r="K30" i="4" s="1"/>
  <c r="K29" i="4"/>
  <c r="O55" i="7"/>
  <c r="O96" i="7"/>
  <c r="O97" i="7" s="1"/>
  <c r="C97" i="7"/>
  <c r="J65" i="6"/>
  <c r="J67" i="6" s="1"/>
  <c r="J102" i="6" s="1"/>
  <c r="J101" i="6"/>
  <c r="J103" i="6" s="1"/>
  <c r="K60" i="6"/>
  <c r="K101" i="6" s="1"/>
  <c r="K103" i="6" s="1"/>
  <c r="N60" i="6"/>
  <c r="N101" i="6" s="1"/>
  <c r="N103" i="6" s="1"/>
  <c r="M65" i="6"/>
  <c r="M67" i="6" s="1"/>
  <c r="M102" i="6" s="1"/>
  <c r="M101" i="6"/>
  <c r="M103" i="6" s="1"/>
  <c r="C101" i="6"/>
  <c r="C103" i="6" s="1"/>
  <c r="G65" i="6"/>
  <c r="G67" i="6" s="1"/>
  <c r="G102" i="6" s="1"/>
  <c r="H60" i="6"/>
  <c r="H101" i="6" s="1"/>
  <c r="H103" i="6" s="1"/>
  <c r="G101" i="6"/>
  <c r="G103" i="6" s="1"/>
  <c r="D101" i="6"/>
  <c r="E60" i="6"/>
  <c r="E101" i="6" s="1"/>
  <c r="E103" i="6" s="1"/>
  <c r="D65" i="6"/>
  <c r="AP6" i="6"/>
  <c r="AQ6" i="6"/>
  <c r="AP89" i="6"/>
  <c r="AQ89" i="6"/>
  <c r="AQ26" i="6"/>
  <c r="AP51" i="6"/>
  <c r="AQ51" i="6"/>
  <c r="Y60" i="6"/>
  <c r="AK101" i="6"/>
  <c r="AK65" i="6"/>
  <c r="AK67" i="6" s="1"/>
  <c r="AK102" i="6" s="1"/>
  <c r="AO59" i="6"/>
  <c r="AQ42" i="6"/>
  <c r="AP42" i="6"/>
  <c r="AP35" i="6"/>
  <c r="AQ35" i="6"/>
  <c r="AB65" i="6"/>
  <c r="AB67" i="6" s="1"/>
  <c r="AB102" i="6" s="1"/>
  <c r="AB101" i="6"/>
  <c r="AB103" i="6" s="1"/>
  <c r="AI9" i="6"/>
  <c r="AH60" i="6"/>
  <c r="AJ60" i="6"/>
  <c r="AJ101" i="6" s="1"/>
  <c r="AJ103" i="6" s="1"/>
  <c r="P60" i="6"/>
  <c r="AA60" i="6"/>
  <c r="AA101" i="6" s="1"/>
  <c r="AA103" i="6" s="1"/>
  <c r="AP75" i="6"/>
  <c r="AQ75" i="6"/>
  <c r="AP78" i="6"/>
  <c r="AO83" i="6"/>
  <c r="AF60" i="6"/>
  <c r="AF101" i="6" s="1"/>
  <c r="AF103" i="6" s="1"/>
  <c r="AE65" i="6"/>
  <c r="AE67" i="6" s="1"/>
  <c r="AE102" i="6" s="1"/>
  <c r="AE101" i="6"/>
  <c r="AE103" i="6" s="1"/>
  <c r="AP96" i="6"/>
  <c r="AQ96" i="6"/>
  <c r="V60" i="6"/>
  <c r="AO60" i="6" s="1"/>
  <c r="AQ5" i="6"/>
  <c r="AO8" i="6"/>
  <c r="AP8" i="6" s="1"/>
  <c r="AP5" i="6"/>
  <c r="AP7" i="6"/>
  <c r="AQ7" i="6"/>
  <c r="T60" i="6"/>
  <c r="T101" i="6" s="1"/>
  <c r="T103" i="6" s="1"/>
  <c r="S65" i="6"/>
  <c r="S67" i="6" s="1"/>
  <c r="S102" i="6" s="1"/>
  <c r="S101" i="6"/>
  <c r="S103" i="6" s="1"/>
  <c r="K101" i="5"/>
  <c r="K65" i="5"/>
  <c r="K67" i="5" s="1"/>
  <c r="K102" i="5" s="1"/>
  <c r="H101" i="5"/>
  <c r="H65" i="5"/>
  <c r="H67" i="5" s="1"/>
  <c r="H102" i="5" s="1"/>
  <c r="O60" i="5"/>
  <c r="O101" i="5" s="1"/>
  <c r="N101" i="5"/>
  <c r="N103" i="5" s="1"/>
  <c r="N65" i="5"/>
  <c r="N67" i="5" s="1"/>
  <c r="N102" i="5" s="1"/>
  <c r="M101" i="5"/>
  <c r="M65" i="5"/>
  <c r="M67" i="5" s="1"/>
  <c r="M102" i="5" s="1"/>
  <c r="F101" i="5"/>
  <c r="F65" i="5"/>
  <c r="F67" i="5" s="1"/>
  <c r="F102" i="5" s="1"/>
  <c r="L101" i="5"/>
  <c r="L103" i="5" s="1"/>
  <c r="L65" i="5"/>
  <c r="L67" i="5" s="1"/>
  <c r="L102" i="5" s="1"/>
  <c r="C65" i="5"/>
  <c r="C101" i="5"/>
  <c r="E101" i="5"/>
  <c r="E65" i="5"/>
  <c r="E67" i="5" s="1"/>
  <c r="E102" i="5" s="1"/>
  <c r="I65" i="5"/>
  <c r="I67" i="5" s="1"/>
  <c r="I102" i="5" s="1"/>
  <c r="I101" i="5"/>
  <c r="G101" i="5"/>
  <c r="G65" i="5"/>
  <c r="G67" i="5" s="1"/>
  <c r="G102" i="5" s="1"/>
  <c r="J103" i="5"/>
  <c r="D65" i="5"/>
  <c r="D67" i="5" s="1"/>
  <c r="D102" i="5" s="1"/>
  <c r="D101" i="5"/>
  <c r="D103" i="5" s="1"/>
  <c r="K6" i="4" l="1"/>
  <c r="K5" i="4"/>
  <c r="H5" i="4" s="1"/>
  <c r="J16" i="4"/>
  <c r="J17" i="4"/>
  <c r="J12" i="4"/>
  <c r="J23" i="4"/>
  <c r="AO101" i="6"/>
  <c r="Y65" i="6"/>
  <c r="Y67" i="6" s="1"/>
  <c r="Y102" i="6" s="1"/>
  <c r="Z60" i="6"/>
  <c r="Z101" i="6" s="1"/>
  <c r="Z103" i="6" s="1"/>
  <c r="Y101" i="6"/>
  <c r="Y103" i="6" s="1"/>
  <c r="AL60" i="6"/>
  <c r="V101" i="6"/>
  <c r="V65" i="6"/>
  <c r="V67" i="6" s="1"/>
  <c r="V102" i="6" s="1"/>
  <c r="W60" i="6"/>
  <c r="W101" i="6" s="1"/>
  <c r="W103" i="6" s="1"/>
  <c r="D103" i="6"/>
  <c r="AH101" i="6"/>
  <c r="AH103" i="6" s="1"/>
  <c r="AI60" i="6"/>
  <c r="AI101" i="6" s="1"/>
  <c r="AI103" i="6" s="1"/>
  <c r="AH65" i="6"/>
  <c r="AH67" i="6" s="1"/>
  <c r="AH102" i="6" s="1"/>
  <c r="AP59" i="6"/>
  <c r="AQ59" i="6"/>
  <c r="AO9" i="6"/>
  <c r="D67" i="6"/>
  <c r="D102" i="6" s="1"/>
  <c r="AP83" i="6"/>
  <c r="AQ83" i="6"/>
  <c r="P101" i="6"/>
  <c r="Q60" i="6"/>
  <c r="Q101" i="6" s="1"/>
  <c r="Q103" i="6" s="1"/>
  <c r="P65" i="6"/>
  <c r="P67" i="6" s="1"/>
  <c r="P102" i="6" s="1"/>
  <c r="AK103" i="6"/>
  <c r="AN60" i="6"/>
  <c r="AN101" i="6" s="1"/>
  <c r="AN103" i="6" s="1"/>
  <c r="E103" i="5"/>
  <c r="C103" i="5"/>
  <c r="H103" i="5"/>
  <c r="G103" i="5"/>
  <c r="O65" i="5"/>
  <c r="O67" i="5" s="1"/>
  <c r="O102" i="5" s="1"/>
  <c r="O103" i="5" s="1"/>
  <c r="C67" i="5"/>
  <c r="C102" i="5" s="1"/>
  <c r="M103" i="5"/>
  <c r="F103" i="5"/>
  <c r="I103" i="5"/>
  <c r="K103" i="5"/>
  <c r="K25" i="4" l="1"/>
  <c r="K24" i="4"/>
  <c r="K26" i="4"/>
  <c r="AP60" i="6"/>
  <c r="AO65" i="6"/>
  <c r="AP9" i="6"/>
  <c r="AQ9" i="6"/>
  <c r="P103" i="6"/>
  <c r="V103" i="6"/>
  <c r="AQ60" i="6"/>
  <c r="AP101" i="6"/>
  <c r="AQ101" i="6"/>
  <c r="AP65" i="6" l="1"/>
  <c r="AO67" i="6"/>
  <c r="AP67" i="6" l="1"/>
  <c r="AQ67" i="6"/>
  <c r="AO102" i="6"/>
  <c r="AP102" i="6" l="1"/>
  <c r="AP103" i="6" s="1"/>
  <c r="AQ102" i="6"/>
  <c r="AO103" i="6"/>
  <c r="AQ103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Alec</author>
  </authors>
  <commentList>
    <comment ref="B7" authorId="0" shapeId="0" xr:uid="{3B97AAB7-3C82-43D3-B853-C9F0925A57C0}">
      <text>
        <r>
          <rPr>
            <b/>
            <sz val="9"/>
            <color indexed="81"/>
            <rFont val="Tahoma"/>
            <family val="2"/>
          </rPr>
          <t>Alec:</t>
        </r>
        <r>
          <rPr>
            <sz val="9"/>
            <color indexed="81"/>
            <rFont val="Tahoma"/>
            <family val="2"/>
          </rPr>
          <t xml:space="preserve">
2023 AVG MEMBERSHIP VALUE WAS $275. Plus 10% = 302.5</t>
        </r>
      </text>
    </comment>
    <comment ref="B8" authorId="0" shapeId="0" xr:uid="{9E96111E-3C40-4B09-A13A-9AF9CC50444F}">
      <text>
        <r>
          <rPr>
            <b/>
            <sz val="9"/>
            <color indexed="81"/>
            <rFont val="Tahoma"/>
            <family val="2"/>
          </rPr>
          <t>Alec:</t>
        </r>
        <r>
          <rPr>
            <sz val="9"/>
            <color indexed="81"/>
            <rFont val="Tahoma"/>
            <family val="2"/>
          </rPr>
          <t xml:space="preserve">
paid only on collected fess</t>
        </r>
      </text>
    </comment>
    <comment ref="M22" authorId="0" shapeId="0" xr:uid="{F1DE0589-7F1A-430D-93A9-964D9AAC51FD}">
      <text>
        <r>
          <rPr>
            <b/>
            <sz val="9"/>
            <color indexed="81"/>
            <rFont val="Tahoma"/>
            <family val="2"/>
          </rPr>
          <t>Alec:</t>
        </r>
        <r>
          <rPr>
            <sz val="9"/>
            <color indexed="81"/>
            <rFont val="Tahoma"/>
            <family val="2"/>
          </rPr>
          <t xml:space="preserve">
total for catering and venue assuming same as 2023. Plus award costs
</t>
        </r>
      </text>
    </comment>
    <comment ref="O25" authorId="0" shapeId="0" xr:uid="{BCBCEAD4-1DE0-46EB-B590-198367F66A63}">
      <text>
        <r>
          <rPr>
            <b/>
            <sz val="9"/>
            <color indexed="81"/>
            <rFont val="Tahoma"/>
            <family val="2"/>
          </rPr>
          <t>Alec:</t>
        </r>
        <r>
          <rPr>
            <sz val="9"/>
            <color indexed="81"/>
            <rFont val="Tahoma"/>
            <family val="2"/>
          </rPr>
          <t xml:space="preserve">
need to identify revenue source</t>
        </r>
      </text>
    </comment>
    <comment ref="O29" authorId="0" shapeId="0" xr:uid="{234CF0DD-E661-4CBA-9AF0-F68870AA1D96}">
      <text>
        <r>
          <rPr>
            <b/>
            <sz val="9"/>
            <color indexed="81"/>
            <rFont val="Tahoma"/>
            <family val="2"/>
          </rPr>
          <t>Alec:</t>
        </r>
        <r>
          <rPr>
            <sz val="9"/>
            <color indexed="81"/>
            <rFont val="Tahoma"/>
            <family val="2"/>
          </rPr>
          <t xml:space="preserve">
goal is to zero out</t>
        </r>
      </text>
    </comment>
    <comment ref="O36" authorId="0" shapeId="0" xr:uid="{195F0D5D-984F-468F-A3D6-5B299024755F}">
      <text>
        <r>
          <rPr>
            <b/>
            <sz val="9"/>
            <color indexed="81"/>
            <rFont val="Tahoma"/>
            <family val="2"/>
          </rPr>
          <t>Alec:</t>
        </r>
        <r>
          <rPr>
            <sz val="9"/>
            <color indexed="81"/>
            <rFont val="Tahoma"/>
            <family val="2"/>
          </rPr>
          <t xml:space="preserve">
8 each @5000
3 each @3750
2 each @3000
2 each @3400
1 each @1200</t>
        </r>
      </text>
    </comment>
    <comment ref="E52" authorId="0" shapeId="0" xr:uid="{7F7D85AD-9181-47C1-81B7-4E79336E6ABA}">
      <text>
        <r>
          <rPr>
            <b/>
            <sz val="9"/>
            <color indexed="81"/>
            <rFont val="Tahoma"/>
            <family val="2"/>
          </rPr>
          <t>Alec:</t>
        </r>
        <r>
          <rPr>
            <sz val="9"/>
            <color indexed="81"/>
            <rFont val="Tahoma"/>
            <family val="2"/>
          </rPr>
          <t xml:space="preserve">
50 @ $30 each
</t>
        </r>
      </text>
    </comment>
    <comment ref="C53" authorId="0" shapeId="0" xr:uid="{25A1EB45-97FA-4966-8655-9C6240F24568}">
      <text>
        <r>
          <rPr>
            <b/>
            <sz val="9"/>
            <color indexed="81"/>
            <rFont val="Tahoma"/>
            <family val="2"/>
          </rPr>
          <t>Alec:</t>
        </r>
        <r>
          <rPr>
            <sz val="9"/>
            <color indexed="81"/>
            <rFont val="Tahoma"/>
            <family val="2"/>
          </rPr>
          <t xml:space="preserve">
30 each @450 over Q1</t>
        </r>
      </text>
    </comment>
    <comment ref="E54" authorId="0" shapeId="0" xr:uid="{ED02F8A0-1AF8-4816-AD55-F57A69B892E5}">
      <text>
        <r>
          <rPr>
            <b/>
            <sz val="9"/>
            <color indexed="81"/>
            <rFont val="Tahoma"/>
            <family val="2"/>
          </rPr>
          <t>Alec:</t>
        </r>
        <r>
          <rPr>
            <sz val="9"/>
            <color indexed="81"/>
            <rFont val="Tahoma"/>
            <family val="2"/>
          </rPr>
          <t xml:space="preserve">
includes $1000 to presenter and adsvertising cost of $400 and lunch cost for 50 at $25 each
</t>
        </r>
      </text>
    </comment>
    <comment ref="E56" authorId="0" shapeId="0" xr:uid="{530AFD9B-B253-4322-B08A-72B3341AF657}">
      <text>
        <r>
          <rPr>
            <b/>
            <sz val="9"/>
            <color indexed="81"/>
            <rFont val="Tahoma"/>
            <family val="2"/>
          </rPr>
          <t>Alec:</t>
        </r>
        <r>
          <rPr>
            <sz val="9"/>
            <color indexed="81"/>
            <rFont val="Tahoma"/>
            <family val="2"/>
          </rPr>
          <t xml:space="preserve">
quarterly meeting sponsorship</t>
        </r>
      </text>
    </comment>
    <comment ref="H56" authorId="0" shapeId="0" xr:uid="{E208B874-3EE8-43DA-92F3-56210BAE8207}">
      <text>
        <r>
          <rPr>
            <b/>
            <sz val="9"/>
            <color indexed="81"/>
            <rFont val="Tahoma"/>
            <family val="2"/>
          </rPr>
          <t>Alec:</t>
        </r>
        <r>
          <rPr>
            <sz val="9"/>
            <color indexed="81"/>
            <rFont val="Tahoma"/>
            <family val="2"/>
          </rPr>
          <t xml:space="preserve">
quarterly meeting sponsorship</t>
        </r>
      </text>
    </comment>
    <comment ref="K56" authorId="0" shapeId="0" xr:uid="{A2CCB08A-616C-4987-A435-529E3FB262C2}">
      <text>
        <r>
          <rPr>
            <b/>
            <sz val="9"/>
            <color indexed="81"/>
            <rFont val="Tahoma"/>
            <family val="2"/>
          </rPr>
          <t>Alec:</t>
        </r>
        <r>
          <rPr>
            <sz val="9"/>
            <color indexed="81"/>
            <rFont val="Tahoma"/>
            <family val="2"/>
          </rPr>
          <t xml:space="preserve">
quarterly meeting sponsorship</t>
        </r>
      </text>
    </comment>
    <comment ref="N56" authorId="0" shapeId="0" xr:uid="{5F3AFF15-E860-4FB7-A984-EABA02DF861F}">
      <text>
        <r>
          <rPr>
            <b/>
            <sz val="9"/>
            <color indexed="81"/>
            <rFont val="Tahoma"/>
            <family val="2"/>
          </rPr>
          <t>Alec:</t>
        </r>
        <r>
          <rPr>
            <sz val="9"/>
            <color indexed="81"/>
            <rFont val="Tahoma"/>
            <family val="2"/>
          </rPr>
          <t xml:space="preserve">
quarterly meeting sponsorship</t>
        </r>
      </text>
    </comment>
    <comment ref="C65" authorId="0" shapeId="0" xr:uid="{DE108A75-F83B-4DD1-BA0B-E51399054E6E}">
      <text>
        <r>
          <rPr>
            <b/>
            <sz val="9"/>
            <color indexed="81"/>
            <rFont val="Tahoma"/>
            <family val="2"/>
          </rPr>
          <t>Alec:</t>
        </r>
        <r>
          <rPr>
            <sz val="9"/>
            <color indexed="81"/>
            <rFont val="Tahoma"/>
            <family val="2"/>
          </rPr>
          <t xml:space="preserve">
CALCULATED TOTAL INCOME *1.7%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Alec</author>
  </authors>
  <commentList>
    <comment ref="B7" authorId="0" shapeId="0" xr:uid="{43D72148-5C23-40E1-9873-8CBB6C9774D3}">
      <text>
        <r>
          <rPr>
            <b/>
            <sz val="9"/>
            <color indexed="81"/>
            <rFont val="Tahoma"/>
            <family val="2"/>
          </rPr>
          <t>Alec:</t>
        </r>
        <r>
          <rPr>
            <sz val="9"/>
            <color indexed="81"/>
            <rFont val="Tahoma"/>
            <family val="2"/>
          </rPr>
          <t xml:space="preserve">
2023 AVG MEMBERSHIP VALUE WAS $275. Plus 10% = 302.5</t>
        </r>
      </text>
    </comment>
    <comment ref="B8" authorId="0" shapeId="0" xr:uid="{B5CBBC13-CBE3-48B0-BFDE-339BBE471BBC}">
      <text>
        <r>
          <rPr>
            <b/>
            <sz val="9"/>
            <color indexed="81"/>
            <rFont val="Tahoma"/>
            <family val="2"/>
          </rPr>
          <t>Alec:</t>
        </r>
        <r>
          <rPr>
            <sz val="9"/>
            <color indexed="81"/>
            <rFont val="Tahoma"/>
            <family val="2"/>
          </rPr>
          <t xml:space="preserve">
paid only on collected fess</t>
        </r>
      </text>
    </comment>
    <comment ref="AH22" authorId="0" shapeId="0" xr:uid="{2A809F71-EFF7-4000-9FF2-8C6F1276AB9F}">
      <text>
        <r>
          <rPr>
            <b/>
            <sz val="9"/>
            <color indexed="81"/>
            <rFont val="Tahoma"/>
            <family val="2"/>
          </rPr>
          <t>Alec:</t>
        </r>
        <r>
          <rPr>
            <sz val="9"/>
            <color indexed="81"/>
            <rFont val="Tahoma"/>
            <family val="2"/>
          </rPr>
          <t xml:space="preserve">
total for catering and venue assuming same as 2023. Plus award costs
</t>
        </r>
      </text>
    </comment>
    <comment ref="AO25" authorId="0" shapeId="0" xr:uid="{84EC93BA-45EB-4333-82EA-5E419594983E}">
      <text>
        <r>
          <rPr>
            <b/>
            <sz val="9"/>
            <color indexed="81"/>
            <rFont val="Tahoma"/>
            <family val="2"/>
          </rPr>
          <t>Alec:</t>
        </r>
        <r>
          <rPr>
            <sz val="9"/>
            <color indexed="81"/>
            <rFont val="Tahoma"/>
            <family val="2"/>
          </rPr>
          <t xml:space="preserve">
need to identify revenue source</t>
        </r>
      </text>
    </comment>
    <comment ref="AO29" authorId="0" shapeId="0" xr:uid="{F2D5746C-C881-45A1-98A2-F989AF9A4EA9}">
      <text>
        <r>
          <rPr>
            <b/>
            <sz val="9"/>
            <color indexed="81"/>
            <rFont val="Tahoma"/>
            <family val="2"/>
          </rPr>
          <t>Alec:</t>
        </r>
        <r>
          <rPr>
            <sz val="9"/>
            <color indexed="81"/>
            <rFont val="Tahoma"/>
            <family val="2"/>
          </rPr>
          <t xml:space="preserve">
goal is to zero out</t>
        </r>
      </text>
    </comment>
    <comment ref="AO36" authorId="0" shapeId="0" xr:uid="{E901759D-09CB-46DC-9139-F3833A583E5B}">
      <text>
        <r>
          <rPr>
            <b/>
            <sz val="9"/>
            <color indexed="81"/>
            <rFont val="Tahoma"/>
            <family val="2"/>
          </rPr>
          <t>Alec:</t>
        </r>
        <r>
          <rPr>
            <sz val="9"/>
            <color indexed="81"/>
            <rFont val="Tahoma"/>
            <family val="2"/>
          </rPr>
          <t xml:space="preserve">
8 each @5000
3 each @3750
2 each @3000
2 each @3400
1 each @1200</t>
        </r>
      </text>
    </comment>
    <comment ref="J52" authorId="0" shapeId="0" xr:uid="{FEA8DAFD-3940-4FA8-9164-CD5D618DDD5A}">
      <text>
        <r>
          <rPr>
            <b/>
            <sz val="9"/>
            <color indexed="81"/>
            <rFont val="Tahoma"/>
            <family val="2"/>
          </rPr>
          <t>Alec:</t>
        </r>
        <r>
          <rPr>
            <sz val="9"/>
            <color indexed="81"/>
            <rFont val="Tahoma"/>
            <family val="2"/>
          </rPr>
          <t xml:space="preserve">
50 @ $30 each
</t>
        </r>
      </text>
    </comment>
    <comment ref="D53" authorId="0" shapeId="0" xr:uid="{735C689F-1203-472E-ADB0-5E4DD8FBB9F2}">
      <text>
        <r>
          <rPr>
            <b/>
            <sz val="9"/>
            <color indexed="81"/>
            <rFont val="Tahoma"/>
            <family val="2"/>
          </rPr>
          <t>Alec:</t>
        </r>
        <r>
          <rPr>
            <sz val="9"/>
            <color indexed="81"/>
            <rFont val="Tahoma"/>
            <family val="2"/>
          </rPr>
          <t xml:space="preserve">
30 each @450 over Q1</t>
        </r>
      </text>
    </comment>
    <comment ref="J54" authorId="0" shapeId="0" xr:uid="{F092DD23-0B3E-4A36-8897-5C8F093E3BB0}">
      <text>
        <r>
          <rPr>
            <b/>
            <sz val="9"/>
            <color indexed="81"/>
            <rFont val="Tahoma"/>
            <family val="2"/>
          </rPr>
          <t>Alec:</t>
        </r>
        <r>
          <rPr>
            <sz val="9"/>
            <color indexed="81"/>
            <rFont val="Tahoma"/>
            <family val="2"/>
          </rPr>
          <t xml:space="preserve">
includes $1000 to presenter and adsvertising cost of $400 and lunch cost for 50 at $25 each
</t>
        </r>
      </text>
    </comment>
    <comment ref="J56" authorId="0" shapeId="0" xr:uid="{39D8E42A-A8B8-4B5F-8495-A21EFE03F68E}">
      <text>
        <r>
          <rPr>
            <b/>
            <sz val="9"/>
            <color indexed="81"/>
            <rFont val="Tahoma"/>
            <family val="2"/>
          </rPr>
          <t>Alec:</t>
        </r>
        <r>
          <rPr>
            <sz val="9"/>
            <color indexed="81"/>
            <rFont val="Tahoma"/>
            <family val="2"/>
          </rPr>
          <t xml:space="preserve">
quarterly meeting sponsorship</t>
        </r>
      </text>
    </comment>
    <comment ref="S56" authorId="0" shapeId="0" xr:uid="{E3E4BB6C-2333-422F-8F2B-EF5F97094DBB}">
      <text>
        <r>
          <rPr>
            <b/>
            <sz val="9"/>
            <color indexed="81"/>
            <rFont val="Tahoma"/>
            <family val="2"/>
          </rPr>
          <t>Alec:</t>
        </r>
        <r>
          <rPr>
            <sz val="9"/>
            <color indexed="81"/>
            <rFont val="Tahoma"/>
            <family val="2"/>
          </rPr>
          <t xml:space="preserve">
quarterly meeting sponsorship</t>
        </r>
      </text>
    </comment>
    <comment ref="AB56" authorId="0" shapeId="0" xr:uid="{006927E4-D752-440B-911F-0BCE5B282587}">
      <text>
        <r>
          <rPr>
            <b/>
            <sz val="9"/>
            <color indexed="81"/>
            <rFont val="Tahoma"/>
            <family val="2"/>
          </rPr>
          <t>Alec:</t>
        </r>
        <r>
          <rPr>
            <sz val="9"/>
            <color indexed="81"/>
            <rFont val="Tahoma"/>
            <family val="2"/>
          </rPr>
          <t xml:space="preserve">
quarterly meeting sponsorship</t>
        </r>
      </text>
    </comment>
    <comment ref="AK56" authorId="0" shapeId="0" xr:uid="{089BA30A-81C7-4BEA-AEFC-BF8F94E7CAE2}">
      <text>
        <r>
          <rPr>
            <b/>
            <sz val="9"/>
            <color indexed="81"/>
            <rFont val="Tahoma"/>
            <family val="2"/>
          </rPr>
          <t>Alec:</t>
        </r>
        <r>
          <rPr>
            <sz val="9"/>
            <color indexed="81"/>
            <rFont val="Tahoma"/>
            <family val="2"/>
          </rPr>
          <t xml:space="preserve">
quarterly meeting sponsorship</t>
        </r>
      </text>
    </comment>
    <comment ref="D65" authorId="0" shapeId="0" xr:uid="{A03633D4-9E17-491A-A7FB-1105393E2544}">
      <text>
        <r>
          <rPr>
            <b/>
            <sz val="9"/>
            <color indexed="81"/>
            <rFont val="Tahoma"/>
            <family val="2"/>
          </rPr>
          <t>Alec:</t>
        </r>
        <r>
          <rPr>
            <sz val="9"/>
            <color indexed="81"/>
            <rFont val="Tahoma"/>
            <family val="2"/>
          </rPr>
          <t xml:space="preserve">
CALCULATED TOTAL INCOME *1.7%
</t>
        </r>
      </text>
    </comment>
  </commentList>
</comments>
</file>

<file path=xl/sharedStrings.xml><?xml version="1.0" encoding="utf-8"?>
<sst xmlns="http://schemas.openxmlformats.org/spreadsheetml/2006/main" count="2126" uniqueCount="780">
  <si>
    <t>Card</t>
  </si>
  <si>
    <t>Transaction Date</t>
  </si>
  <si>
    <t>Post Date</t>
  </si>
  <si>
    <t>Description</t>
  </si>
  <si>
    <t>Amount</t>
  </si>
  <si>
    <t>PURCHASE INTEREST CHARGE</t>
  </si>
  <si>
    <t>GOOGLE *YouTubePremium</t>
  </si>
  <si>
    <t>AMZN Mktp US*8K0MV1R23</t>
  </si>
  <si>
    <t>FAUQUIER TIMES</t>
  </si>
  <si>
    <t>REALTOR ASSOCIATION/MLS</t>
  </si>
  <si>
    <t>GROWTHZONE/CHAMBERMAST</t>
  </si>
  <si>
    <t>BJS MEMBERSHIP</t>
  </si>
  <si>
    <t>ADOBE  *800-833-6687</t>
  </si>
  <si>
    <t>STREAMYARD.COM</t>
  </si>
  <si>
    <t>MSFT * E0700Q45S7</t>
  </si>
  <si>
    <t>COMCAST</t>
  </si>
  <si>
    <t>CUBESMART 6785</t>
  </si>
  <si>
    <t>ZOOM.US 888-799-9666</t>
  </si>
  <si>
    <t>ACCT#</t>
  </si>
  <si>
    <t>AMT</t>
  </si>
  <si>
    <t>RECEIPT</t>
  </si>
  <si>
    <t>no</t>
  </si>
  <si>
    <t>yes</t>
  </si>
  <si>
    <t>Advertising Expense</t>
  </si>
  <si>
    <t>Bookeeping Expense</t>
  </si>
  <si>
    <t>Contract Labor Expense</t>
  </si>
  <si>
    <t>Contributions Expense</t>
  </si>
  <si>
    <t>Cr Card Processing &amp; Bank Charges Expense</t>
  </si>
  <si>
    <t>Dues &amp; Subscriptions Expense</t>
  </si>
  <si>
    <t>Insurance Expense</t>
  </si>
  <si>
    <t>General Insurance Expense</t>
  </si>
  <si>
    <t>Meeting/Conventions Expense</t>
  </si>
  <si>
    <t>Membership Expense</t>
  </si>
  <si>
    <t>Meals &amp; Entertainment</t>
  </si>
  <si>
    <t>Meals - 50%</t>
  </si>
  <si>
    <t>Office Supplies Expense</t>
  </si>
  <si>
    <t>Payroll Processing Expense</t>
  </si>
  <si>
    <t>Payroll Tax Expense</t>
  </si>
  <si>
    <t>Postage &amp; Delivery Expense</t>
  </si>
  <si>
    <t>Rent Expense - PATH</t>
  </si>
  <si>
    <t>Repairs &amp; Maintenance Expense</t>
  </si>
  <si>
    <t>Simple IRA Company Contribution Expense</t>
  </si>
  <si>
    <t>Technology Expense</t>
  </si>
  <si>
    <t>Software Costs</t>
  </si>
  <si>
    <t>Utility Costs</t>
  </si>
  <si>
    <t>Equipment Rental</t>
  </si>
  <si>
    <t>IT Services</t>
  </si>
  <si>
    <t>Telephone Expense</t>
  </si>
  <si>
    <t>Wages Expense</t>
  </si>
  <si>
    <t>Wages_Admin</t>
  </si>
  <si>
    <t>Wages_Event Manager</t>
  </si>
  <si>
    <t>Wages_Exec Director</t>
  </si>
  <si>
    <t>Website Development Expense</t>
  </si>
  <si>
    <t>Unapplied Cash Bill Payment Expense - 1</t>
  </si>
  <si>
    <t>Deposit Amount</t>
  </si>
  <si>
    <t>Deposit Date</t>
  </si>
  <si>
    <t>Account</t>
  </si>
  <si>
    <t>Check #</t>
  </si>
  <si>
    <t>Invoice</t>
  </si>
  <si>
    <t>Recorded in CM</t>
  </si>
  <si>
    <t>Dues</t>
  </si>
  <si>
    <t>Rappahannock Rapidan Community Services Board</t>
  </si>
  <si>
    <t>Virginia Career Works Piedmont</t>
  </si>
  <si>
    <t>Chestnut Forks Tennis &amp; Fitness</t>
  </si>
  <si>
    <t>Mulford Mediation</t>
  </si>
  <si>
    <t>T&amp;M Contracting and Construction Services</t>
  </si>
  <si>
    <t>WBC Event Fees</t>
  </si>
  <si>
    <t>Meridian Financial Services</t>
  </si>
  <si>
    <t>Event Fees</t>
  </si>
  <si>
    <t>Robinson Ventures DBA Denim &amp; Pearls</t>
  </si>
  <si>
    <t>Fauquier Excellence in Education Foundation</t>
  </si>
  <si>
    <t>Preferred Property Services, LLC</t>
  </si>
  <si>
    <t xml:space="preserve">Leadership Fauquier </t>
  </si>
  <si>
    <t xml:space="preserve">Rappahannock Electric Cooperative </t>
  </si>
  <si>
    <t>Chuck Mullins Plumbing</t>
  </si>
  <si>
    <t>Warrenton Lodging / Red Roof Inn</t>
  </si>
  <si>
    <t xml:space="preserve">Claire's at the Depot </t>
  </si>
  <si>
    <t>Country Chevrolet</t>
  </si>
  <si>
    <t>UVA Community Credit Union</t>
  </si>
  <si>
    <t>Paul Henry's Window Installation</t>
  </si>
  <si>
    <t>Highland School</t>
  </si>
  <si>
    <t>Independence Empowerment Center</t>
  </si>
  <si>
    <t>T&amp;J Ceramic Tile</t>
  </si>
  <si>
    <t>Discovery Publications</t>
  </si>
  <si>
    <t xml:space="preserve">Fauquier Habitat for Humanity </t>
  </si>
  <si>
    <t xml:space="preserve">Rappahannock Cellars </t>
  </si>
  <si>
    <t>Updegrove, McDaniel, McMullen &amp; Chiccehitto PLC</t>
  </si>
  <si>
    <t>dues</t>
  </si>
  <si>
    <t>Lindsay Buick GMC</t>
  </si>
  <si>
    <t>Wine Finds dba The Grapevine</t>
  </si>
  <si>
    <t>Able Bodied Computers, Inc.</t>
  </si>
  <si>
    <t xml:space="preserve">Piedmont Environmental Council </t>
  </si>
  <si>
    <t>Warrenton Auto Service, Inc</t>
  </si>
  <si>
    <t>Maximilian Tufts</t>
  </si>
  <si>
    <t>Kalis Holdings LLC</t>
  </si>
  <si>
    <t>Genesis Restoration LLC</t>
  </si>
  <si>
    <t>17321
17348
17490</t>
  </si>
  <si>
    <t>Moser Funeral Home</t>
  </si>
  <si>
    <t>WBC</t>
  </si>
  <si>
    <t>Deanna Hammer</t>
  </si>
  <si>
    <t>WBC Event</t>
  </si>
  <si>
    <t>Mark B. Williams &amp; Associates, PLC</t>
  </si>
  <si>
    <t>Narmada Winery LLC</t>
  </si>
  <si>
    <t>2023 Gala Ticket</t>
  </si>
  <si>
    <t>History Unboxed</t>
  </si>
  <si>
    <t>Golden Rule Builders, Inc</t>
  </si>
  <si>
    <t>Bizclean</t>
  </si>
  <si>
    <t>Horse Sense Balanced Optimal</t>
  </si>
  <si>
    <t xml:space="preserve">Village Flowers </t>
  </si>
  <si>
    <t xml:space="preserve">Interest </t>
  </si>
  <si>
    <t xml:space="preserve">Edward Jones </t>
  </si>
  <si>
    <t>DMV Urgent Care dba Go Well</t>
  </si>
  <si>
    <t>Integrity Home Mortgage Corp (David Couk)</t>
  </si>
  <si>
    <t>Northern Piedmont Community Foundation</t>
  </si>
  <si>
    <t xml:space="preserve">McClanahan Camera &amp; Sound </t>
  </si>
  <si>
    <t>2023 Gala Silver Table Sponsorship</t>
  </si>
  <si>
    <t>2023 Gala Centerpiece Sponsorship</t>
  </si>
  <si>
    <t>Dawn Arruda</t>
  </si>
  <si>
    <t>WBC sponsorship</t>
  </si>
  <si>
    <t>WBC event fees</t>
  </si>
  <si>
    <t>Lynda McPherson</t>
  </si>
  <si>
    <t>2023 Gala</t>
  </si>
  <si>
    <t>Carolyn Kirkland / Boulder Crest Foundation</t>
  </si>
  <si>
    <t>Warrenton Oxygen Wellness LLC</t>
  </si>
  <si>
    <t>Edward Jones</t>
  </si>
  <si>
    <t>Culpeper Outpatient Imaging</t>
  </si>
  <si>
    <t xml:space="preserve">People Incorporated </t>
  </si>
  <si>
    <t>Christopher O'Halloran</t>
  </si>
  <si>
    <t>Genesis Restoration</t>
  </si>
  <si>
    <t>Ad sales for digital directory</t>
  </si>
  <si>
    <t>Towne Square Publications</t>
  </si>
  <si>
    <t xml:space="preserve">White Springs Senior Living </t>
  </si>
  <si>
    <t>Gibson Home Services</t>
  </si>
  <si>
    <t>Oak View National Bank</t>
  </si>
  <si>
    <t>Salvation Army</t>
  </si>
  <si>
    <t>Check / Cash</t>
  </si>
  <si>
    <t>Invoice #</t>
  </si>
  <si>
    <t>event fees</t>
  </si>
  <si>
    <t>Fauquier Times</t>
  </si>
  <si>
    <t xml:space="preserve">Hartman Jewelers </t>
  </si>
  <si>
    <t>Animal Medical Center of Warrenton</t>
  </si>
  <si>
    <t xml:space="preserve">Piedmont Fine Properties </t>
  </si>
  <si>
    <t>Gulick, Carson &amp; Thorpe, PC</t>
  </si>
  <si>
    <t>May-Dann Home Care LLC (Cleansing Water, Inc.)</t>
  </si>
  <si>
    <t>Piedmont Corvette Club of VA</t>
  </si>
  <si>
    <t xml:space="preserve">Hinckley, Shepherd, Norden Architects </t>
  </si>
  <si>
    <t>sponsorship fees</t>
  </si>
  <si>
    <t>Orion Strategies (billed to Headwaters)</t>
  </si>
  <si>
    <t>Annual Gala</t>
  </si>
  <si>
    <t>Mark B Williams</t>
  </si>
  <si>
    <t>Warrenotn Lifestyle / Fauquier NOW</t>
  </si>
  <si>
    <t>Blaser Physical Therapy</t>
  </si>
  <si>
    <t>non dues revenue</t>
  </si>
  <si>
    <t>Marshall Consulting Group</t>
  </si>
  <si>
    <t>County of Fauquier  Public Schools</t>
  </si>
  <si>
    <t xml:space="preserve">Marshall Roofing </t>
  </si>
  <si>
    <t>Nom Member Event Registration</t>
  </si>
  <si>
    <t>cash</t>
  </si>
  <si>
    <t>Middleburg Humane Foundation</t>
  </si>
  <si>
    <t xml:space="preserve">A.J.Dry Cleaners aka Warrenton Center Cleaners </t>
  </si>
  <si>
    <t>Event Fee</t>
  </si>
  <si>
    <t>Dave the Mover, LLC</t>
  </si>
  <si>
    <t>Great Commission Anglican Church</t>
  </si>
  <si>
    <t>Early's Carpet, Inc.</t>
  </si>
  <si>
    <t>Great Marsh Place LLC</t>
  </si>
  <si>
    <t>MC Warrenton Management</t>
  </si>
  <si>
    <t>Morias Vineyards</t>
  </si>
  <si>
    <t>Admin Fee &amp; Dues</t>
  </si>
  <si>
    <t>All Star HVAC</t>
  </si>
  <si>
    <t>Paws Awhile Pet Motel</t>
  </si>
  <si>
    <t>Pearmund Cellars</t>
  </si>
  <si>
    <t>Fall Festival Booth Fee</t>
  </si>
  <si>
    <t>Fauquier Hospital (Fauquier Health System)</t>
  </si>
  <si>
    <t>Meridian Financial Partners</t>
  </si>
  <si>
    <t>Festival Booth Fee for Boulder Crest Foundatiobn</t>
  </si>
  <si>
    <t>Carolyn Kirkland</t>
  </si>
  <si>
    <t>Barrel Oak Winery</t>
  </si>
  <si>
    <t>Dues for Miss Commonwealth Scholarship Membership</t>
  </si>
  <si>
    <t>Debra Brewer</t>
  </si>
  <si>
    <t>Fall Festival Booth</t>
  </si>
  <si>
    <t>Christopher McMinn</t>
  </si>
  <si>
    <t>Fauquier County Economic Development</t>
  </si>
  <si>
    <t>Fauquier Free Clinic</t>
  </si>
  <si>
    <t>Stars &amp; Strikes Bowling Center</t>
  </si>
  <si>
    <t>EKW Enterprises dba Rescue Roofing</t>
  </si>
  <si>
    <t>dues (balance)</t>
  </si>
  <si>
    <t>United Real Estate Horizon</t>
  </si>
  <si>
    <t xml:space="preserve">Virginia Realty &amp; Management LLC </t>
  </si>
  <si>
    <t xml:space="preserve">Smith-Midland </t>
  </si>
  <si>
    <t>Brenda L. Payne</t>
  </si>
  <si>
    <t>Lifestyle Physicians</t>
  </si>
  <si>
    <t>Vint Hill Village</t>
  </si>
  <si>
    <t>dues (partial)</t>
  </si>
  <si>
    <t>Play Ball USA dba Glory Days Grill</t>
  </si>
  <si>
    <t>Hospice Support of Fauquier County</t>
  </si>
  <si>
    <t>Walker Jones, PC</t>
  </si>
  <si>
    <t>Town Duck</t>
  </si>
  <si>
    <t xml:space="preserve">Rankin's Furniture </t>
  </si>
  <si>
    <t>Cornerstone Baptist Church</t>
  </si>
  <si>
    <t>WBC luncheon</t>
  </si>
  <si>
    <t>Beach, Blake &amp; Associates</t>
  </si>
  <si>
    <t xml:space="preserve">County of Fauquier </t>
  </si>
  <si>
    <t>dues plus new member admin fee</t>
  </si>
  <si>
    <t>New Baltimore Volunteer Fire &amp; rescue</t>
  </si>
  <si>
    <t>The Bridge Community Assembly of God Church</t>
  </si>
  <si>
    <t xml:space="preserve">Palmers Contracting Group </t>
  </si>
  <si>
    <t xml:space="preserve">Check  </t>
  </si>
  <si>
    <t xml:space="preserve">Karen Jennings, Independent Affiliate of DVTD </t>
  </si>
  <si>
    <t>reactivation</t>
  </si>
  <si>
    <t>Boys and Girls Club of Fauquier</t>
  </si>
  <si>
    <t>Ashby Inn</t>
  </si>
  <si>
    <t>Hero's Bridge</t>
  </si>
  <si>
    <t>event fee</t>
  </si>
  <si>
    <t>UVA Health</t>
  </si>
  <si>
    <t>Elite Air</t>
  </si>
  <si>
    <t>Dark Horse Pub (formerly Griffin Tavern)</t>
  </si>
  <si>
    <t>Allen Real Estate Co LTD</t>
  </si>
  <si>
    <t xml:space="preserve">Field and Main </t>
  </si>
  <si>
    <t>J&amp;G Septic Service LLC</t>
  </si>
  <si>
    <t>Groves Hardware</t>
  </si>
  <si>
    <t>Edward Jones - Stanley Parkes</t>
  </si>
  <si>
    <t>CASA Children's Intervention Services</t>
  </si>
  <si>
    <t>Excel Fitness TA Planet Fitness</t>
  </si>
  <si>
    <t>Cash</t>
  </si>
  <si>
    <t xml:space="preserve">After 5 Networking Event Sponsorship </t>
  </si>
  <si>
    <t>Le Pont Neuf aka Denim &amp; Pearls</t>
  </si>
  <si>
    <t>event</t>
  </si>
  <si>
    <t>Horse Country</t>
  </si>
  <si>
    <t>Jaeger2 LLC</t>
  </si>
  <si>
    <t>Primis Bank</t>
  </si>
  <si>
    <t>Community Investment Collaborative</t>
  </si>
  <si>
    <t>annual dues</t>
  </si>
  <si>
    <t>4P Foods</t>
  </si>
  <si>
    <t>VolTran Volunteer</t>
  </si>
  <si>
    <t>WBC Sponsorship</t>
  </si>
  <si>
    <t>Ashwell &amp; Ashwell</t>
  </si>
  <si>
    <t>Décor Painting Company</t>
  </si>
  <si>
    <t xml:space="preserve">White Horse Auto Wash </t>
  </si>
  <si>
    <t>account interest</t>
  </si>
  <si>
    <t>Bank of Clarke County</t>
  </si>
  <si>
    <t>Moo Thru Mobile Warrenton</t>
  </si>
  <si>
    <t>reimbursement for membership expense</t>
  </si>
  <si>
    <t>John Frazier (Brown &amp; Bigelow)</t>
  </si>
  <si>
    <t>June 21st Women's Business Coucil Event</t>
  </si>
  <si>
    <t>2023 Fall Festival Booth</t>
  </si>
  <si>
    <t>Raymond L. Fisher</t>
  </si>
  <si>
    <t>Annual Dues</t>
  </si>
  <si>
    <t xml:space="preserve">Fauquier Springs Country Club </t>
  </si>
  <si>
    <t>Marshall Veterinary Clinic</t>
  </si>
  <si>
    <t>Edward Jones - Jeremy Noel</t>
  </si>
  <si>
    <t>Aging Together</t>
  </si>
  <si>
    <t>Pass Thru - Town Square Publications Advertising (told to cash check and issue new check to Town Square Pub)</t>
  </si>
  <si>
    <t xml:space="preserve">Montgomery Shade &amp; Awning </t>
  </si>
  <si>
    <t>Women's Business Council Sponsorship</t>
  </si>
  <si>
    <t>Refund - May 16th Meeting Fee (Mtg held at Path Found)</t>
  </si>
  <si>
    <t>Warrenton Baptist Church</t>
  </si>
  <si>
    <t>NA</t>
  </si>
  <si>
    <t>Bowman Gaskins Financial</t>
  </si>
  <si>
    <t>Northside 29</t>
  </si>
  <si>
    <t xml:space="preserve">Denim &amp; Pearls </t>
  </si>
  <si>
    <t>GTD Remittance</t>
  </si>
  <si>
    <t>2023 Valor Awards - White Sponsorship (shared with Hottle &amp; Assoc)</t>
  </si>
  <si>
    <t>Alls Real Estate</t>
  </si>
  <si>
    <t>Check#</t>
  </si>
  <si>
    <t>2023 Valor Awards - Flower Arrangements</t>
  </si>
  <si>
    <t>Dawn Arruda &amp; Co LLC</t>
  </si>
  <si>
    <t>Lunch &amp; Learn - Workforce Development</t>
  </si>
  <si>
    <t>Warrenton Pregnany Center</t>
  </si>
  <si>
    <t>2023 Valor Awards - ! Ticket</t>
  </si>
  <si>
    <t>Fauquier County Food Bank and Thrift Store Inc</t>
  </si>
  <si>
    <t xml:space="preserve">2023 Valor Awards - 1 ticket </t>
  </si>
  <si>
    <t>Laura Bersack</t>
  </si>
  <si>
    <t>2023 Valor Awards - 1 ticket/1 honoree</t>
  </si>
  <si>
    <t>Slyvia McDevitt</t>
  </si>
  <si>
    <t>NVP, Inc</t>
  </si>
  <si>
    <t>WBC - Power of Giving Back</t>
  </si>
  <si>
    <t>Golden Rule Builders, INC</t>
  </si>
  <si>
    <t>Robinson &amp; Stover LLC</t>
  </si>
  <si>
    <t xml:space="preserve">Boulder Crest Retreat Foundation </t>
  </si>
  <si>
    <t>Patriot Pottys LLC</t>
  </si>
  <si>
    <t>2023 Valor Awards - 2 Tickets</t>
  </si>
  <si>
    <t>Lucia Coffey</t>
  </si>
  <si>
    <t>Investing Partnership</t>
  </si>
  <si>
    <t xml:space="preserve">Dominion Energy </t>
  </si>
  <si>
    <t>NAACP Fauquier County Branch - 7059-B</t>
  </si>
  <si>
    <t>2003 Valor Awards - 4 seats</t>
  </si>
  <si>
    <t>IOOF Charity Lodge No 27</t>
  </si>
  <si>
    <t>2023 Valor Awards - White Sponsorship</t>
  </si>
  <si>
    <t>UVA Credit Union</t>
  </si>
  <si>
    <t>2023 Valor Awards - 3 seats for company</t>
  </si>
  <si>
    <t>Mark B. Williams</t>
  </si>
  <si>
    <t>2023 Annual Valor Awards - 4 Seats for honorees</t>
  </si>
  <si>
    <t>Peak Roofing</t>
  </si>
  <si>
    <t>2023 Annual Valor Awards - Blue Sponsorship</t>
  </si>
  <si>
    <t>Tuesday Leadshare</t>
  </si>
  <si>
    <t>2023 Annual Valor Awards - Donation</t>
  </si>
  <si>
    <t>Mike and Linda Leonard</t>
  </si>
  <si>
    <t>Moo Thru LLC</t>
  </si>
  <si>
    <t>Superior Paving Corp</t>
  </si>
  <si>
    <t>Chamber Welcomes Mark Warner Event</t>
  </si>
  <si>
    <t>2023 Annual Valor Awards - White Sponsorship</t>
  </si>
  <si>
    <t>Charles Robinson Insurance Agency</t>
  </si>
  <si>
    <t>Next Level Development</t>
  </si>
  <si>
    <t>Fauquier County Farm Bureau</t>
  </si>
  <si>
    <t>Summit Community Bank</t>
  </si>
  <si>
    <t>Valor Awards</t>
  </si>
  <si>
    <t>NOVEC</t>
  </si>
  <si>
    <t xml:space="preserve">WBC Sponsorship  </t>
  </si>
  <si>
    <t>Oak View Bank</t>
  </si>
  <si>
    <t xml:space="preserve">Membership Dues </t>
  </si>
  <si>
    <t>Alvin L. Aubinoe</t>
  </si>
  <si>
    <t>Sandra &amp; Glenn Kelly</t>
  </si>
  <si>
    <t>Thursday Leadshare</t>
  </si>
  <si>
    <t>2023 Valor Awards</t>
  </si>
  <si>
    <t>Ashwell &amp; Ashwell PLLC</t>
  </si>
  <si>
    <t>2023 WBC Sponsor</t>
  </si>
  <si>
    <t>4R Emporium</t>
  </si>
  <si>
    <t>Agriculture Business Annual Dues</t>
  </si>
  <si>
    <t>Arterra Wines &amp; Hawkmoth Arts</t>
  </si>
  <si>
    <t>Valor Awards - Blue Sponsorship</t>
  </si>
  <si>
    <t xml:space="preserve">Fauquier County Public Library </t>
  </si>
  <si>
    <t>Open Road Renewables, LLC</t>
  </si>
  <si>
    <t xml:space="preserve">Dividend/Interest </t>
  </si>
  <si>
    <t>Annual dues</t>
  </si>
  <si>
    <t>Stonewall Golf Club</t>
  </si>
  <si>
    <t>Not for profit annual dues</t>
  </si>
  <si>
    <t>Fauquier County Republican Committee</t>
  </si>
  <si>
    <t>2023 WBC partnership</t>
  </si>
  <si>
    <t>2023 Valor Awards - Blue Sponsorship</t>
  </si>
  <si>
    <t>Tanyard Lane Financial Group / Bowman Gaskins Financial Grp</t>
  </si>
  <si>
    <t>Dominion Construction Group</t>
  </si>
  <si>
    <t>Valor Awards - Sponsor 2 heroes</t>
  </si>
  <si>
    <t>Journey UP Church</t>
  </si>
  <si>
    <t>New Membership</t>
  </si>
  <si>
    <t>The O'Brien Group</t>
  </si>
  <si>
    <t>Valor Awards - Sponsor a Hero</t>
  </si>
  <si>
    <t>Valor Awards - Non Member White Sponsorship</t>
  </si>
  <si>
    <t>Dulaney, Lauer, Thomas LLP</t>
  </si>
  <si>
    <t>Valor Awards Sponsorship / Seats for 3 Heroes</t>
  </si>
  <si>
    <t>Wednesday Leadshare</t>
  </si>
  <si>
    <t>Wellspring Consulting Group</t>
  </si>
  <si>
    <t>2023 Investing Partnership / 2023 WBC partnership</t>
  </si>
  <si>
    <t>17090 and 17091</t>
  </si>
  <si>
    <t>Farm Credit of the Virginia's ACA</t>
  </si>
  <si>
    <t>Piedmont Press and Graphics</t>
  </si>
  <si>
    <t>2023 investing partnership</t>
  </si>
  <si>
    <t>UVA Community Health</t>
  </si>
  <si>
    <t>Allen Wayne</t>
  </si>
  <si>
    <t>2/21/2023 Lunch and Learn Event</t>
  </si>
  <si>
    <t xml:space="preserve">Hottle and Associates </t>
  </si>
  <si>
    <t>2/21/23 Lunch and Learn Event</t>
  </si>
  <si>
    <t>Elizabeth Jenkins</t>
  </si>
  <si>
    <t>Membership - New</t>
  </si>
  <si>
    <t>WBC Partner</t>
  </si>
  <si>
    <t>Tuesday Lead Share</t>
  </si>
  <si>
    <t>Membership Renewal</t>
  </si>
  <si>
    <t>Legal Alternatives</t>
  </si>
  <si>
    <t>Costello's</t>
  </si>
  <si>
    <t xml:space="preserve">Country Chevrolet </t>
  </si>
  <si>
    <t>Annual dues - January 2023</t>
  </si>
  <si>
    <t>Wollam Gardens</t>
  </si>
  <si>
    <t>E-blast sponsorship for Jan, Feb &amp; March 2023</t>
  </si>
  <si>
    <t>Northern Piedmont Sports Club</t>
  </si>
  <si>
    <t xml:space="preserve">Old Dominion Electric Cooperative </t>
  </si>
  <si>
    <t>CroppMetcalfe</t>
  </si>
  <si>
    <t>Membership Renewel</t>
  </si>
  <si>
    <t>Constant Water</t>
  </si>
  <si>
    <t>Liberty Waste Services</t>
  </si>
  <si>
    <t>Verdun Adventure Bound</t>
  </si>
  <si>
    <t>Southstar Construction</t>
  </si>
  <si>
    <t>Erin's Elderberries</t>
  </si>
  <si>
    <t>Bedrosian Cleaning</t>
  </si>
  <si>
    <t>Serendipity Catering</t>
  </si>
  <si>
    <t>Janice S. Sutton</t>
  </si>
  <si>
    <t>Liberty Community Assembly of God Church</t>
  </si>
  <si>
    <t>Eagle Pest Elimination</t>
  </si>
  <si>
    <t>Community Touch</t>
  </si>
  <si>
    <t>PRIMIS</t>
  </si>
  <si>
    <t>Warrenton Mini Storage</t>
  </si>
  <si>
    <t>Piedmont Dispute Resolution</t>
  </si>
  <si>
    <t>Valor Awards Sponsorship</t>
  </si>
  <si>
    <t xml:space="preserve">Mark B. Williams </t>
  </si>
  <si>
    <t>Fauiquier Family Shelter</t>
  </si>
  <si>
    <t>Town of Warrenton</t>
  </si>
  <si>
    <t>Fauquier County Fire &amp; rescue</t>
  </si>
  <si>
    <t>SCSM</t>
  </si>
  <si>
    <t>Annual dues - December 2022</t>
  </si>
  <si>
    <t>Brown &amp; Bigelow</t>
  </si>
  <si>
    <t>Windows &amp; Siding Unlimited (Peak Roofing Check)</t>
  </si>
  <si>
    <t>Senator Mark Warner Event fee (1/20/2023)</t>
  </si>
  <si>
    <t>Irvin Woods</t>
  </si>
  <si>
    <t>Mary Kay Cosmetics - Anna Poff</t>
  </si>
  <si>
    <t>Mad Magic Kombucha</t>
  </si>
  <si>
    <t>Krautzberger North America Inc.</t>
  </si>
  <si>
    <t xml:space="preserve">State Farm - Glenn Albert </t>
  </si>
  <si>
    <t>Ethnos College</t>
  </si>
  <si>
    <t>Faith Christian Church and International Outreach Center</t>
  </si>
  <si>
    <t>Annual dues - May 2022</t>
  </si>
  <si>
    <t>Hearing Assessment Center LLC</t>
  </si>
  <si>
    <t xml:space="preserve">Andrew Frizzle </t>
  </si>
  <si>
    <t>Annual dues - August 2022</t>
  </si>
  <si>
    <t>Allegro Community School of the Arts</t>
  </si>
  <si>
    <t>WBC Event fee (6/1/2022)</t>
  </si>
  <si>
    <t xml:space="preserve">Fall Festival dues </t>
  </si>
  <si>
    <t xml:space="preserve">Bailey's Crossroads Rotary Club </t>
  </si>
  <si>
    <t>Credit Card Interest</t>
  </si>
  <si>
    <t>Nalani Horse Rescue</t>
  </si>
  <si>
    <t>Limitless Landscaping LLC</t>
  </si>
  <si>
    <t xml:space="preserve">Fauquier County Board of Supervisors  </t>
  </si>
  <si>
    <t>10th Congressional District GOP Candidate Meet 7 Greet</t>
  </si>
  <si>
    <t>Fauquier Republican Committee</t>
  </si>
  <si>
    <t>Rappahannock-Rapidan CSB/AAA</t>
  </si>
  <si>
    <t xml:space="preserve">Meet &amp; Greet lunch fee </t>
  </si>
  <si>
    <t>Annual dues - November 2022</t>
  </si>
  <si>
    <t>Madrapp Recorder</t>
  </si>
  <si>
    <t>NVP</t>
  </si>
  <si>
    <t>Fresta Valley Christian School</t>
  </si>
  <si>
    <t xml:space="preserve">T&amp;M Contracting and Construction Services </t>
  </si>
  <si>
    <t>Annual dues - September 2022</t>
  </si>
  <si>
    <t xml:space="preserve">SpiritWorks Foundation </t>
  </si>
  <si>
    <t>Law Office of Catherine M. Bowers, PLC</t>
  </si>
  <si>
    <t xml:space="preserve">Airlie </t>
  </si>
  <si>
    <t xml:space="preserve">Fauquier Health Physician Services </t>
  </si>
  <si>
    <t>Annual does - March 2022</t>
  </si>
  <si>
    <t xml:space="preserve">Fathom Realty </t>
  </si>
  <si>
    <t>Annual does - November 2022</t>
  </si>
  <si>
    <t xml:space="preserve">Bohler </t>
  </si>
  <si>
    <t>Fall Festival</t>
  </si>
  <si>
    <t xml:space="preserve">Max Tufts </t>
  </si>
  <si>
    <t>Annual dues - October 2022</t>
  </si>
  <si>
    <t>Warrenton Salvation Army</t>
  </si>
  <si>
    <t>New membership dues - June 2022</t>
  </si>
  <si>
    <t>Annual dues - November 2022 &amp; WBC Ticket (The Power of Money)</t>
  </si>
  <si>
    <t>16841 &amp; 16871</t>
  </si>
  <si>
    <t>Experience Old Town Warrenton</t>
  </si>
  <si>
    <t xml:space="preserve">Century 21 New Millennium </t>
  </si>
  <si>
    <t>Junkluggers of Gainesville VA</t>
  </si>
  <si>
    <t>Edward Jones - Thomas Tucker</t>
  </si>
  <si>
    <t xml:space="preserve">Chamber Reimbursement </t>
  </si>
  <si>
    <t xml:space="preserve">Alec Burnett </t>
  </si>
  <si>
    <t>Red Roof Inn</t>
  </si>
  <si>
    <t>Ashwell &amp; Ashwell, PLLC</t>
  </si>
  <si>
    <t>GoWell Urgent Care</t>
  </si>
  <si>
    <t xml:space="preserve">Gala Sponsorship </t>
  </si>
  <si>
    <t>Colvin Floors Inc</t>
  </si>
  <si>
    <t>T &amp; J Ceramic Tile, Inc.</t>
  </si>
  <si>
    <t>WBC Event Ticket - 9/14</t>
  </si>
  <si>
    <t>Teresa Burnett</t>
  </si>
  <si>
    <t>Gala Ticket</t>
  </si>
  <si>
    <t xml:space="preserve">Anne Hall </t>
  </si>
  <si>
    <t xml:space="preserve">Gala Ticket </t>
  </si>
  <si>
    <t>WBC Event Ticket - 11/2</t>
  </si>
  <si>
    <t>Linda Suter (Linda's Gala)</t>
  </si>
  <si>
    <t>WBC Event Tickets - 10/26 &amp; 11/2</t>
  </si>
  <si>
    <t>Kendal Blaser (Little MAC LLC)</t>
  </si>
  <si>
    <t>Mountain View Marketing</t>
  </si>
  <si>
    <t>Annual dues - April 2022</t>
  </si>
  <si>
    <t>WBC Event Ticket - 10/26</t>
  </si>
  <si>
    <t>Andrea M Weyers (Horse Sense Balanced Optimal Nutrition)</t>
  </si>
  <si>
    <t xml:space="preserve">Gala Tickets &amp; Gala Sponsorship </t>
  </si>
  <si>
    <t xml:space="preserve">Meridian Financial Partners </t>
  </si>
  <si>
    <t>Gala Tickets</t>
  </si>
  <si>
    <t>The Grapevine</t>
  </si>
  <si>
    <t>WBC Event tickets - 9/14</t>
  </si>
  <si>
    <t xml:space="preserve">Premier Event Sponsorship - 2022 Gala </t>
  </si>
  <si>
    <t>Annual dues - July 2022</t>
  </si>
  <si>
    <t xml:space="preserve">The Bridge Community Church </t>
  </si>
  <si>
    <t xml:space="preserve">Edward Jones Financial Advisors </t>
  </si>
  <si>
    <t>WBC Event Ticket (9/14)</t>
  </si>
  <si>
    <t>Horse Sense Balanced Optimal Nutrition, LLC</t>
  </si>
  <si>
    <t xml:space="preserve">2022 Investing Partnership </t>
  </si>
  <si>
    <t xml:space="preserve">Beth Kiesner </t>
  </si>
  <si>
    <t>Heros Bridge</t>
  </si>
  <si>
    <t>WBC Event Ticket (10/26)</t>
  </si>
  <si>
    <t>Membership Renewall</t>
  </si>
  <si>
    <t>Warrenton Center Cleaners</t>
  </si>
  <si>
    <t>WBC Sponsorship - Southeastern School Student Ticket</t>
  </si>
  <si>
    <t xml:space="preserve">Great Commission Anglican Church </t>
  </si>
  <si>
    <t>Women's Business Council Event - Sep 14</t>
  </si>
  <si>
    <t>Genesis Home Improvement</t>
  </si>
  <si>
    <t xml:space="preserve">Renewal of membership </t>
  </si>
  <si>
    <t>Cres, Inc.</t>
  </si>
  <si>
    <t>Morais Vineyards and Winery Inc</t>
  </si>
  <si>
    <t>Greenhill Media LLC</t>
  </si>
  <si>
    <t>WBC Evetnt</t>
  </si>
  <si>
    <t>YP Event Sponsorship October 2022</t>
  </si>
  <si>
    <t>Culligan Water</t>
  </si>
  <si>
    <t xml:space="preserve">Miss Commonwealth Scholarship Organization </t>
  </si>
  <si>
    <t>Chemetrics, Inc.</t>
  </si>
  <si>
    <t xml:space="preserve">Annual dues - September 2022 </t>
  </si>
  <si>
    <t xml:space="preserve">Fall Festival </t>
  </si>
  <si>
    <t>VFW Post 9835 (Veterans of Foreign Wars)</t>
  </si>
  <si>
    <t xml:space="preserve">Pawz Paradise Doggie Daycare </t>
  </si>
  <si>
    <t>Genesis Home Improvement, LLC</t>
  </si>
  <si>
    <t xml:space="preserve">VA Employment Comission refund </t>
  </si>
  <si>
    <t>Commonwealth of Virginia</t>
  </si>
  <si>
    <t xml:space="preserve">New Member application </t>
  </si>
  <si>
    <t>Lindas Gala Inc</t>
  </si>
  <si>
    <t xml:space="preserve">Credit Card Interest </t>
  </si>
  <si>
    <t>Northstar Group, LLC</t>
  </si>
  <si>
    <t>Annual dues - November 2021</t>
  </si>
  <si>
    <t>PBMares, LLP</t>
  </si>
  <si>
    <t>Warrenton Village Center</t>
  </si>
  <si>
    <t>New membership dues</t>
  </si>
  <si>
    <t>TBD Enterprises Inc</t>
  </si>
  <si>
    <t>Annual dues - September 2021 &amp; July 2022</t>
  </si>
  <si>
    <t>Planet Fitness</t>
  </si>
  <si>
    <t>15824 &amp; 16557</t>
  </si>
  <si>
    <t>Rescue Roofing &amp; Home Services</t>
  </si>
  <si>
    <t>Meridian Financial Partners LLC</t>
  </si>
  <si>
    <t xml:space="preserve">e-blast sponsorship - company logo on weekly eblasts </t>
  </si>
  <si>
    <t>The Town Duck</t>
  </si>
  <si>
    <t>Toni Lou Sauder</t>
  </si>
  <si>
    <t>Annua dues - June 2022</t>
  </si>
  <si>
    <t xml:space="preserve">Poets Walk </t>
  </si>
  <si>
    <t>Shannon Moore and Associates</t>
  </si>
  <si>
    <t xml:space="preserve">   Lifted Up, LLC</t>
  </si>
  <si>
    <t xml:space="preserve">   Barrel Oak Winery</t>
  </si>
  <si>
    <t>Accidental check sent - Credit towards her account</t>
  </si>
  <si>
    <t>Anne C Hall</t>
  </si>
  <si>
    <t xml:space="preserve">Haymarket Physical Therapy, LLC - Samantha </t>
  </si>
  <si>
    <t xml:space="preserve">Sons of Confederate Veterans - Richard </t>
  </si>
  <si>
    <t xml:space="preserve">Annual dues - July </t>
  </si>
  <si>
    <t xml:space="preserve">Annual dues - December 2021 </t>
  </si>
  <si>
    <t>State Farm Insurance - R. Glenn Albert</t>
  </si>
  <si>
    <t>New Member Fees and Dues</t>
  </si>
  <si>
    <t>2021 Directory Ad</t>
  </si>
  <si>
    <t>Annual Dues - August</t>
  </si>
  <si>
    <t>Annual Dues - April</t>
  </si>
  <si>
    <t>Griffin Tavern</t>
  </si>
  <si>
    <t xml:space="preserve">Aubinoe Management </t>
  </si>
  <si>
    <t>Easi-Set Worldwide (Smith-Midland)</t>
  </si>
  <si>
    <t>Reserved space fee / Fall Festival</t>
  </si>
  <si>
    <t>Sherri's Crabcakes</t>
  </si>
  <si>
    <t>C&amp;P Offroad Specialists</t>
  </si>
  <si>
    <t>Wollam Gardens, LLC</t>
  </si>
  <si>
    <t xml:space="preserve">Jeffrey A. Harris </t>
  </si>
  <si>
    <t xml:space="preserve">Partnership </t>
  </si>
  <si>
    <t>Oak View</t>
  </si>
  <si>
    <t>Investing Partnership Dues</t>
  </si>
  <si>
    <t>AES</t>
  </si>
  <si>
    <t>Promise Landscape</t>
  </si>
  <si>
    <t>YP Cornhole Tournament fee</t>
  </si>
  <si>
    <t>MooThru</t>
  </si>
  <si>
    <t>Ashley O'Meara</t>
  </si>
  <si>
    <t xml:space="preserve">Rappahannock Media </t>
  </si>
  <si>
    <t>Account Number: 113596806</t>
  </si>
  <si>
    <t>Fauquier Chamber of Commerce</t>
  </si>
  <si>
    <t>Barshell Designs (Barb Murray)</t>
  </si>
  <si>
    <t>WBC - Cyber Security event fee</t>
  </si>
  <si>
    <t>Liz Johnson - Moutain View Marketing</t>
  </si>
  <si>
    <t>Stephan King - Liberty Mutual Insurance (2 each @ $10)</t>
  </si>
  <si>
    <t>Refund to credit balance</t>
  </si>
  <si>
    <t>Nationwide Insurance</t>
  </si>
  <si>
    <t>DBA Designs by Kent (Kent L Harper)</t>
  </si>
  <si>
    <t>Chocolate Infusion LLC</t>
  </si>
  <si>
    <t>Carmen Rivera State Farm</t>
  </si>
  <si>
    <t>Tanit Kitijarurat (T.K. Grill)</t>
  </si>
  <si>
    <t>Lifted Up, LLC</t>
  </si>
  <si>
    <t xml:space="preserve">Fauquier Health </t>
  </si>
  <si>
    <t>Raymond F. Utz</t>
  </si>
  <si>
    <t>Front Porch Market &amp; Grill</t>
  </si>
  <si>
    <t xml:space="preserve">Annual dues </t>
  </si>
  <si>
    <t xml:space="preserve">WKCW Radio Companion </t>
  </si>
  <si>
    <t>Branch Civil Inc</t>
  </si>
  <si>
    <t xml:space="preserve">Fauquier Times Print edition </t>
  </si>
  <si>
    <t>Franny's Farmacy</t>
  </si>
  <si>
    <t>Junkluggers of Gainesville</t>
  </si>
  <si>
    <t>Fee for WBC - Cyber Security Event on 5/18</t>
  </si>
  <si>
    <t xml:space="preserve">Don M. Robertson </t>
  </si>
  <si>
    <t xml:space="preserve">annual dues </t>
  </si>
  <si>
    <t>new membership dues</t>
  </si>
  <si>
    <t>Kimberly Miller Allstate</t>
  </si>
  <si>
    <t>Frazier Consultants Inc.</t>
  </si>
  <si>
    <t xml:space="preserve">Costello's Ace Hardware </t>
  </si>
  <si>
    <t xml:space="preserve">Fauquier Times April 20, 2022 Print Edition </t>
  </si>
  <si>
    <t xml:space="preserve">Boys and Girls Club </t>
  </si>
  <si>
    <t xml:space="preserve">Farm Credit of the Virginia's </t>
  </si>
  <si>
    <t>Kona Ice of Culpeper County</t>
  </si>
  <si>
    <t>N D Greene PC</t>
  </si>
  <si>
    <t>Glory Days Inc</t>
  </si>
  <si>
    <t>Womens Business Council Partnership</t>
  </si>
  <si>
    <t xml:space="preserve">Dawn Arruda </t>
  </si>
  <si>
    <t>Fauquier County Department of Fire, Rescue &amp; Emer.</t>
  </si>
  <si>
    <t>Spirit Works Foundation</t>
  </si>
  <si>
    <t>Ledo Pizza</t>
  </si>
  <si>
    <t>$345 dues / $50 admin fee / $100 enhanced web listing</t>
  </si>
  <si>
    <t>The Robinson Law Firm LLC (Robinson &amp; Stover, LLC)</t>
  </si>
  <si>
    <t>New Member Luncheon Sponsorship</t>
  </si>
  <si>
    <t>2021 Anniversary Gala</t>
  </si>
  <si>
    <t>Locust Hill Farm LLC</t>
  </si>
  <si>
    <t>Gulick, Carson, &amp; Thorpe, P.C.</t>
  </si>
  <si>
    <t>Reference</t>
  </si>
  <si>
    <t xml:space="preserve"> </t>
  </si>
  <si>
    <t>John W. Adams III, CPA, PC</t>
  </si>
  <si>
    <t>The Fauquier Community Food Bank &amp; Thrift Store</t>
  </si>
  <si>
    <t>The Fauquier Times</t>
  </si>
  <si>
    <t>XS Telecom</t>
  </si>
  <si>
    <t xml:space="preserve">CroppMetCalfe </t>
  </si>
  <si>
    <t xml:space="preserve">Century 21 </t>
  </si>
  <si>
    <t xml:space="preserve">Family Shelter Services </t>
  </si>
  <si>
    <t xml:space="preserve">Republican Committee of Fauquier County </t>
  </si>
  <si>
    <t>Golden Rule Builders, Inc.</t>
  </si>
  <si>
    <t xml:space="preserve">WYSC (Northern Piedmont Sports Club - NPSC) </t>
  </si>
  <si>
    <t xml:space="preserve">Liberty Waste Services </t>
  </si>
  <si>
    <t>People for Pets Fund</t>
  </si>
  <si>
    <t xml:space="preserve">Fauquier County Democtratic </t>
  </si>
  <si>
    <t xml:space="preserve">Able Bodied Computers </t>
  </si>
  <si>
    <t xml:space="preserve">Bowman Gaskins Financial Group </t>
  </si>
  <si>
    <t xml:space="preserve">Experience Old Town Warrenton </t>
  </si>
  <si>
    <t xml:space="preserve">Serendipity Catering </t>
  </si>
  <si>
    <t xml:space="preserve">KLNB </t>
  </si>
  <si>
    <t>Allen Wayne LTD</t>
  </si>
  <si>
    <t>Special Olympics VA</t>
  </si>
  <si>
    <t>States News Service</t>
  </si>
  <si>
    <t>Community Touch Inc</t>
  </si>
  <si>
    <t xml:space="preserve">WU Business Solutions </t>
  </si>
  <si>
    <t>Southstar Construction LLC</t>
  </si>
  <si>
    <t>Fauquier NAACP</t>
  </si>
  <si>
    <t>Constant Water LLC</t>
  </si>
  <si>
    <t xml:space="preserve">Center for Holistic Psychotherapy </t>
  </si>
  <si>
    <t xml:space="preserve">Fauquier Excellence In Education Foundation </t>
  </si>
  <si>
    <t>4JS FARM &amp; BREWERY</t>
  </si>
  <si>
    <t>Bohler Engineering</t>
  </si>
  <si>
    <t>Premier Sponsorship Valor Awards</t>
  </si>
  <si>
    <t>Category</t>
  </si>
  <si>
    <t>Type</t>
  </si>
  <si>
    <t>CANVA* I04024-64120581</t>
  </si>
  <si>
    <t>Merchandise &amp; Inventory</t>
  </si>
  <si>
    <t>Sale</t>
  </si>
  <si>
    <t>CEREMONIALSUPPLIES</t>
  </si>
  <si>
    <t>CANVA* I04020-61675761</t>
  </si>
  <si>
    <t>ADOBE  *PRODUCTS</t>
  </si>
  <si>
    <t>Office &amp; Shipping</t>
  </si>
  <si>
    <t>Miscellaneous</t>
  </si>
  <si>
    <t>MSFT * E0700QI66T</t>
  </si>
  <si>
    <t>MEADOWS FARMS - WARR-33</t>
  </si>
  <si>
    <t>Repair &amp; Maintenance</t>
  </si>
  <si>
    <t>DSW VIRGINIA GATEWAY CTR</t>
  </si>
  <si>
    <t>Bills &amp; Utilities</t>
  </si>
  <si>
    <t>FOOD LION #0378</t>
  </si>
  <si>
    <t>Food &amp; Drink</t>
  </si>
  <si>
    <t>HOMEGOODS #407</t>
  </si>
  <si>
    <t>Payment Thank You - Web</t>
  </si>
  <si>
    <t>Payment</t>
  </si>
  <si>
    <t>PB LEASING</t>
  </si>
  <si>
    <t>NOTES</t>
  </si>
  <si>
    <t>expense to Oak View Bank for ground breaking. Billed to invoice #17660</t>
  </si>
  <si>
    <t>buisness cards for John Hilton</t>
  </si>
  <si>
    <t>personal expense. A Burnett</t>
  </si>
  <si>
    <t>cloud storage</t>
  </si>
  <si>
    <t>Airlie Conference Center</t>
  </si>
  <si>
    <t>Dawn Arruda Real Estate</t>
  </si>
  <si>
    <t>WBC Event Fee</t>
  </si>
  <si>
    <t>Top Tier Trades</t>
  </si>
  <si>
    <t>Events Expense</t>
  </si>
  <si>
    <t>total event expense divided by number of months</t>
  </si>
  <si>
    <t>Wages</t>
  </si>
  <si>
    <t>total wages expense divided by number of months</t>
  </si>
  <si>
    <t>Total Expenses</t>
  </si>
  <si>
    <t>total expenses divided by number of months</t>
  </si>
  <si>
    <t>Non Dues</t>
  </si>
  <si>
    <t>total non dues divided by number of months</t>
  </si>
  <si>
    <t>Events</t>
  </si>
  <si>
    <t>total events divided by number of months</t>
  </si>
  <si>
    <t>Membership</t>
  </si>
  <si>
    <t>total membership divided by number of months</t>
  </si>
  <si>
    <t>Gross Revenue</t>
  </si>
  <si>
    <t>total gross divided by number of months</t>
  </si>
  <si>
    <t>MONTHLY AVERAGES</t>
  </si>
  <si>
    <t>Expense Per Member</t>
  </si>
  <si>
    <t>Revenue Per Member</t>
  </si>
  <si>
    <t>Net Revenue</t>
  </si>
  <si>
    <t>gross revenue minus total expenses</t>
  </si>
  <si>
    <t>Events Cost</t>
  </si>
  <si>
    <t>event expense divided into gross revenue</t>
  </si>
  <si>
    <t>percentage of total expense</t>
  </si>
  <si>
    <t>4100 COA only</t>
  </si>
  <si>
    <t>Labor Cost</t>
  </si>
  <si>
    <t>wages divided into gross revenue</t>
  </si>
  <si>
    <t>total wages</t>
  </si>
  <si>
    <t>line item expenses plus all events &amp; non dues expense</t>
  </si>
  <si>
    <t>Actual</t>
  </si>
  <si>
    <t>50%-60%</t>
  </si>
  <si>
    <t>Target</t>
  </si>
  <si>
    <t>percentage of total</t>
  </si>
  <si>
    <t>non dues less expense</t>
  </si>
  <si>
    <t>events less expense</t>
  </si>
  <si>
    <t>30%-50%</t>
  </si>
  <si>
    <t>membership only</t>
  </si>
  <si>
    <t>total of membership, events, non dues</t>
  </si>
  <si>
    <t xml:space="preserve"> 2019 Jan - Dec</t>
  </si>
  <si>
    <t>2020 Jan - Dec</t>
  </si>
  <si>
    <t>2021 Jan - Dec</t>
  </si>
  <si>
    <t>2022 Jan - Dec</t>
  </si>
  <si>
    <t>2023 Jan - Nov</t>
  </si>
  <si>
    <t>year</t>
  </si>
  <si>
    <t>number of months</t>
  </si>
  <si>
    <t>NET OPERATING INCOME</t>
  </si>
  <si>
    <t>TOTAL EXPENSES</t>
  </si>
  <si>
    <t>TOTAL INCOME</t>
  </si>
  <si>
    <t>TOTAL WAGES EXPENSE</t>
  </si>
  <si>
    <t>TOTAL TELEPHONE EXPENSE</t>
  </si>
  <si>
    <t>TOTAL TECHNOLOGY EXPENSE</t>
  </si>
  <si>
    <t>TOTAL EXPENSE</t>
  </si>
  <si>
    <t>TOTAL MEALS &amp; ENTERTAINMENT EXPENSE</t>
  </si>
  <si>
    <t>TOTAL INSURANCE EXPENSE</t>
  </si>
  <si>
    <t>TOTAL</t>
  </si>
  <si>
    <t>TOTAL MEMBERSHIP ACTIVITIES INCOME</t>
  </si>
  <si>
    <t>Total 4430 Member Luncheon Income</t>
  </si>
  <si>
    <t>Members Luncheon Expense</t>
  </si>
  <si>
    <t>Member Luncheon Attendee Income</t>
  </si>
  <si>
    <t>Total 4420 WBC Events Income</t>
  </si>
  <si>
    <t>WBC Event Expense</t>
  </si>
  <si>
    <t>WBC Events Sponsorship Income</t>
  </si>
  <si>
    <t>WBC Events Attendee Income</t>
  </si>
  <si>
    <t>Total 4410 FYPG Events Income</t>
  </si>
  <si>
    <t>FYPG Events Expense</t>
  </si>
  <si>
    <t>FYPG Events Income</t>
  </si>
  <si>
    <t>Total 4300 Digital Directory Income</t>
  </si>
  <si>
    <t>Directory Listing Expense</t>
  </si>
  <si>
    <t>Directoy Listing Income</t>
  </si>
  <si>
    <t>Digital Business Directory Expense</t>
  </si>
  <si>
    <t>Digital Business Directory Income</t>
  </si>
  <si>
    <t>Total Directory Page Review/Revision</t>
  </si>
  <si>
    <t>Directory Page Review/Revision Expense</t>
  </si>
  <si>
    <t>Directory Page Review/Revision Income</t>
  </si>
  <si>
    <t>Total 4200 NON DUES INCOME</t>
  </si>
  <si>
    <t>Donated "Rent" Income-New Space</t>
  </si>
  <si>
    <t>Advertising Sponsorships</t>
  </si>
  <si>
    <t>Corporate Sponsorship Income</t>
  </si>
  <si>
    <t>TOTAL EVENTS INCOME</t>
  </si>
  <si>
    <t>Total 4180 Before 9</t>
  </si>
  <si>
    <t>Before 9 Expenses</t>
  </si>
  <si>
    <t>Total 4170 After 5</t>
  </si>
  <si>
    <t>After 5 Expense</t>
  </si>
  <si>
    <t>After 5 Sponsorship</t>
  </si>
  <si>
    <t>Total 4160 Member Orientation</t>
  </si>
  <si>
    <t>Member Orientation Expenses</t>
  </si>
  <si>
    <t>Member Orientation Sponsorship</t>
  </si>
  <si>
    <t>Total 4140 BPOY Income</t>
  </si>
  <si>
    <t>BPOY Income</t>
  </si>
  <si>
    <t>BPOY Attendee Income</t>
  </si>
  <si>
    <t>BPOY Sponsorship Income</t>
  </si>
  <si>
    <t>BPOY Expense</t>
  </si>
  <si>
    <t>Total 4130 Legislative Events Income</t>
  </si>
  <si>
    <t>Economic Summit Attendee Income</t>
  </si>
  <si>
    <t>Legislative Events Expense</t>
  </si>
  <si>
    <t>Legislative Events Attendee Income</t>
  </si>
  <si>
    <t>Total 4120 Festival Income</t>
  </si>
  <si>
    <t>Festival Expense</t>
  </si>
  <si>
    <t>Festival Booth Fees Income</t>
  </si>
  <si>
    <t>Festival Sponsorship Income</t>
  </si>
  <si>
    <t>Total 4110 Valor Awards Income</t>
  </si>
  <si>
    <t>Valor Awards Expense</t>
  </si>
  <si>
    <t>Valor Awards Attendee Income</t>
  </si>
  <si>
    <t>Valor Awards Sponsorship Income</t>
  </si>
  <si>
    <t>Total 4010 MEMBERSHIP INCOME</t>
  </si>
  <si>
    <t>TOTAL DUES INCOME</t>
  </si>
  <si>
    <t>18% Commision</t>
  </si>
  <si>
    <t>New Member Dues Income</t>
  </si>
  <si>
    <t>Renewal Member Dues Income</t>
  </si>
  <si>
    <t>Admin Fees Income</t>
  </si>
  <si>
    <t>NET NEW MEMBERS</t>
  </si>
  <si>
    <t>DECEMBER</t>
  </si>
  <si>
    <t>NOVEMBER</t>
  </si>
  <si>
    <t>OCTOBER</t>
  </si>
  <si>
    <t>SEPTEMBER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</si>
  <si>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</si>
  <si>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</si>
  <si>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</si>
  <si>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</si>
  <si>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</si>
  <si>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</si>
  <si>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</si>
  <si>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</si>
  <si>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t>PERCENTAGE GAIN/LOSS</t>
  </si>
  <si>
    <t>$$$
GAIN/LOSS</t>
  </si>
  <si>
    <t>TOTAL NON DUES &amp; ACTIVITY INCOME</t>
  </si>
  <si>
    <t>TOTAL NON DUES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</si>
</sst>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3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2"/>
      <color theme="1"/>
      <name val="Aptos Narrow"/>
      <family val="2"/>
      <scheme val="minor"/>
    </font>
    <font>
      <u val="singleAccounting"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11"/>
      <color theme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</borders>
  <cellStyleXfs count="48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4" fillId="0" borderId="0"/>
  </cellStyleXfs>
  <cellXfs count="397">
    <xf numFmtId="0" fontId="0" fillId="0" borderId="0" xfId="0"/>
    <xf numFmtId="0" fontId="0" fillId="0" borderId="0" xfId="0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44" fontId="0" fillId="0" borderId="0" xfId="1" applyFont="1" applyAlignment="1">
      <alignment vertical="center"/>
    </xf>
    <xf numFmtId="0" fontId="18" fillId="0" borderId="10" xfId="0" applyFont="1" applyBorder="1" applyAlignment="1">
      <alignment horizontal="right" vertical="center"/>
    </xf>
    <xf numFmtId="44" fontId="18" fillId="0" borderId="10" xfId="43" applyFont="1" applyFill="1" applyBorder="1" applyAlignment="1" applyProtection="1">
      <alignment horizontal="left" vertical="center"/>
    </xf>
    <xf numFmtId="14" fontId="0" fillId="0" borderId="0" xfId="0" applyNumberFormat="1" applyAlignment="1">
      <alignment horizontal="center" vertical="center"/>
    </xf>
    <xf numFmtId="44" fontId="0" fillId="0" borderId="0" xfId="43" applyFont="1" applyAlignment="1">
      <alignment vertical="center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14" fontId="0" fillId="0" borderId="10" xfId="0" applyNumberFormat="1" applyBorder="1" applyAlignment="1">
      <alignment horizontal="center" vertical="center"/>
    </xf>
    <xf numFmtId="44" fontId="0" fillId="0" borderId="10" xfId="43" applyFont="1" applyBorder="1" applyAlignment="1">
      <alignment vertical="center"/>
    </xf>
    <xf numFmtId="0" fontId="0" fillId="0" borderId="10" xfId="0" applyBorder="1" applyAlignment="1">
      <alignment horizontal="left" vertical="center" wrapText="1" indent="1"/>
    </xf>
    <xf numFmtId="0" fontId="0" fillId="0" borderId="10" xfId="0" applyBorder="1" applyAlignment="1">
      <alignment horizontal="left" vertical="center" indent="1"/>
    </xf>
    <xf numFmtId="0" fontId="0" fillId="0" borderId="10" xfId="0" applyBorder="1" applyAlignment="1">
      <alignment horizontal="center" vertical="center"/>
    </xf>
    <xf numFmtId="0" fontId="16" fillId="33" borderId="10" xfId="0" applyFont="1" applyFill="1" applyBorder="1" applyAlignment="1">
      <alignment vertical="center" wrapText="1"/>
    </xf>
    <xf numFmtId="14" fontId="16" fillId="33" borderId="10" xfId="0" applyNumberFormat="1" applyFont="1" applyFill="1" applyBorder="1" applyAlignment="1">
      <alignment horizontal="center" vertical="center"/>
    </xf>
    <xf numFmtId="44" fontId="16" fillId="33" borderId="10" xfId="43" applyFont="1" applyFill="1" applyBorder="1" applyAlignment="1">
      <alignment vertical="center"/>
    </xf>
    <xf numFmtId="0" fontId="16" fillId="33" borderId="10" xfId="0" applyFont="1" applyFill="1" applyBorder="1" applyAlignment="1">
      <alignment horizontal="left" vertical="center" wrapText="1" indent="1"/>
    </xf>
    <xf numFmtId="0" fontId="16" fillId="33" borderId="10" xfId="0" applyFont="1" applyFill="1" applyBorder="1" applyAlignment="1">
      <alignment horizontal="left" vertical="center" indent="1"/>
    </xf>
    <xf numFmtId="0" fontId="19" fillId="33" borderId="10" xfId="0" applyFont="1" applyFill="1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14" fontId="0" fillId="34" borderId="10" xfId="0" applyNumberFormat="1" applyFill="1" applyBorder="1" applyAlignment="1">
      <alignment horizontal="center" vertical="center"/>
    </xf>
    <xf numFmtId="44" fontId="0" fillId="34" borderId="10" xfId="43" applyFont="1" applyFill="1" applyBorder="1" applyAlignment="1">
      <alignment vertical="center"/>
    </xf>
    <xf numFmtId="0" fontId="0" fillId="34" borderId="10" xfId="0" applyFill="1" applyBorder="1" applyAlignment="1">
      <alignment horizontal="left" vertical="center" wrapText="1" indent="1"/>
    </xf>
    <xf numFmtId="0" fontId="0" fillId="34" borderId="10" xfId="0" applyFill="1" applyBorder="1" applyAlignment="1">
      <alignment horizontal="left" vertical="center" indent="1"/>
    </xf>
    <xf numFmtId="0" fontId="0" fillId="34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14" fontId="0" fillId="35" borderId="10" xfId="0" applyNumberFormat="1" applyFill="1" applyBorder="1" applyAlignment="1">
      <alignment horizontal="center" vertical="center"/>
    </xf>
    <xf numFmtId="44" fontId="0" fillId="35" borderId="10" xfId="43" applyFont="1" applyFill="1" applyBorder="1" applyAlignment="1">
      <alignment vertical="center"/>
    </xf>
    <xf numFmtId="0" fontId="0" fillId="35" borderId="10" xfId="0" applyFill="1" applyBorder="1" applyAlignment="1">
      <alignment horizontal="left" vertical="center" wrapText="1" indent="1"/>
    </xf>
    <xf numFmtId="0" fontId="0" fillId="35" borderId="10" xfId="0" applyFill="1" applyBorder="1" applyAlignment="1">
      <alignment horizontal="left" vertical="center" indent="1"/>
    </xf>
    <xf numFmtId="0" fontId="0" fillId="35" borderId="10" xfId="0" applyFill="1" applyBorder="1" applyAlignment="1">
      <alignment horizontal="center" vertical="center"/>
    </xf>
    <xf numFmtId="0" fontId="0" fillId="36" borderId="10" xfId="0" applyFill="1" applyBorder="1" applyAlignment="1">
      <alignment horizontal="center" vertical="center"/>
    </xf>
    <xf numFmtId="14" fontId="0" fillId="0" borderId="10" xfId="0" applyNumberFormat="1" applyBorder="1" applyAlignment="1">
      <alignment horizontal="left" vertical="center" wrapText="1" indent="1"/>
    </xf>
    <xf numFmtId="0" fontId="0" fillId="37" borderId="10" xfId="0" applyFill="1" applyBorder="1" applyAlignment="1">
      <alignment horizontal="left" vertical="center" indent="1"/>
    </xf>
    <xf numFmtId="0" fontId="16" fillId="33" borderId="11" xfId="0" applyFont="1" applyFill="1" applyBorder="1" applyAlignment="1">
      <alignment horizontal="left" vertical="center" wrapText="1" indent="1"/>
    </xf>
    <xf numFmtId="0" fontId="19" fillId="33" borderId="11" xfId="0" applyFont="1" applyFill="1" applyBorder="1" applyAlignment="1">
      <alignment horizontal="center" vertical="center"/>
    </xf>
    <xf numFmtId="0" fontId="16" fillId="33" borderId="13" xfId="0" applyFont="1" applyFill="1" applyBorder="1" applyAlignment="1">
      <alignment horizontal="left" vertical="center" wrapText="1" indent="1"/>
    </xf>
    <xf numFmtId="0" fontId="19" fillId="33" borderId="13" xfId="0" applyFont="1" applyFill="1" applyBorder="1" applyAlignment="1">
      <alignment horizontal="center" vertical="center"/>
    </xf>
    <xf numFmtId="44" fontId="0" fillId="0" borderId="0" xfId="0" applyNumberFormat="1" applyAlignment="1">
      <alignment vertical="center"/>
    </xf>
    <xf numFmtId="0" fontId="0" fillId="0" borderId="10" xfId="0" applyBorder="1" applyAlignment="1">
      <alignment vertical="center"/>
    </xf>
    <xf numFmtId="44" fontId="0" fillId="0" borderId="10" xfId="1" applyFont="1" applyBorder="1" applyAlignment="1">
      <alignment vertical="center"/>
    </xf>
    <xf numFmtId="44" fontId="0" fillId="0" borderId="10" xfId="1" applyFont="1" applyBorder="1" applyAlignment="1">
      <alignment horizontal="center" vertical="center"/>
    </xf>
    <xf numFmtId="14" fontId="0" fillId="0" borderId="10" xfId="0" applyNumberFormat="1" applyBorder="1" applyAlignment="1">
      <alignment vertical="center"/>
    </xf>
    <xf numFmtId="0" fontId="0" fillId="33" borderId="10" xfId="0" applyFill="1" applyBorder="1" applyAlignment="1">
      <alignment horizontal="center" vertical="center"/>
    </xf>
    <xf numFmtId="44" fontId="0" fillId="33" borderId="10" xfId="1" applyFont="1" applyFill="1" applyBorder="1" applyAlignment="1">
      <alignment horizontal="center" vertical="center"/>
    </xf>
    <xf numFmtId="0" fontId="0" fillId="38" borderId="10" xfId="0" applyFill="1" applyBorder="1" applyAlignment="1">
      <alignment vertical="center"/>
    </xf>
    <xf numFmtId="0" fontId="0" fillId="38" borderId="10" xfId="0" applyFill="1" applyBorder="1" applyAlignment="1">
      <alignment horizontal="center" vertical="center"/>
    </xf>
    <xf numFmtId="44" fontId="0" fillId="38" borderId="10" xfId="1" applyFont="1" applyFill="1" applyBorder="1" applyAlignment="1">
      <alignment vertical="center"/>
    </xf>
    <xf numFmtId="44" fontId="0" fillId="38" borderId="10" xfId="1" applyFont="1" applyFill="1" applyBorder="1" applyAlignment="1">
      <alignment horizontal="center" vertical="center"/>
    </xf>
    <xf numFmtId="0" fontId="0" fillId="0" borderId="10" xfId="0" applyBorder="1"/>
    <xf numFmtId="14" fontId="0" fillId="0" borderId="10" xfId="0" applyNumberFormat="1" applyBorder="1"/>
    <xf numFmtId="0" fontId="0" fillId="38" borderId="0" xfId="0" applyFill="1" applyAlignment="1">
      <alignment vertical="center"/>
    </xf>
    <xf numFmtId="0" fontId="0" fillId="33" borderId="10" xfId="0" applyFill="1" applyBorder="1" applyAlignment="1">
      <alignment vertical="center"/>
    </xf>
    <xf numFmtId="44" fontId="0" fillId="0" borderId="10" xfId="1" applyFont="1" applyBorder="1"/>
    <xf numFmtId="0" fontId="0" fillId="38" borderId="10" xfId="1" applyNumberFormat="1" applyFont="1" applyFill="1" applyBorder="1" applyAlignment="1">
      <alignment horizontal="center" vertical="center"/>
    </xf>
    <xf numFmtId="0" fontId="0" fillId="33" borderId="10" xfId="1" applyNumberFormat="1" applyFont="1" applyFill="1" applyBorder="1" applyAlignment="1">
      <alignment horizontal="center" vertical="center"/>
    </xf>
    <xf numFmtId="0" fontId="0" fillId="0" borderId="0" xfId="1" applyNumberFormat="1" applyFont="1" applyAlignment="1">
      <alignment horizontal="center" vertical="center"/>
    </xf>
    <xf numFmtId="44" fontId="0" fillId="38" borderId="0" xfId="1" applyFont="1" applyFill="1" applyAlignment="1">
      <alignment vertical="center"/>
    </xf>
    <xf numFmtId="44" fontId="0" fillId="33" borderId="10" xfId="1" applyFont="1" applyFill="1" applyBorder="1" applyAlignment="1">
      <alignment vertical="center"/>
    </xf>
    <xf numFmtId="0" fontId="0" fillId="34" borderId="10" xfId="0" applyFill="1" applyBorder="1"/>
    <xf numFmtId="14" fontId="0" fillId="34" borderId="10" xfId="0" applyNumberFormat="1" applyFill="1" applyBorder="1"/>
    <xf numFmtId="44" fontId="0" fillId="34" borderId="10" xfId="1" applyFont="1" applyFill="1" applyBorder="1"/>
    <xf numFmtId="0" fontId="0" fillId="34" borderId="10" xfId="1" applyNumberFormat="1" applyFont="1" applyFill="1" applyBorder="1" applyAlignment="1">
      <alignment horizontal="center" vertical="center"/>
    </xf>
    <xf numFmtId="44" fontId="0" fillId="34" borderId="10" xfId="1" applyFont="1" applyFill="1" applyBorder="1" applyAlignment="1">
      <alignment horizontal="center" vertical="center"/>
    </xf>
    <xf numFmtId="44" fontId="0" fillId="34" borderId="10" xfId="1" applyFont="1" applyFill="1" applyBorder="1" applyAlignment="1">
      <alignment vertical="center"/>
    </xf>
    <xf numFmtId="0" fontId="0" fillId="34" borderId="10" xfId="0" applyFill="1" applyBorder="1" applyAlignment="1">
      <alignment vertical="center"/>
    </xf>
    <xf numFmtId="44" fontId="0" fillId="0" borderId="10" xfId="0" applyNumberFormat="1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44" fontId="0" fillId="0" borderId="13" xfId="0" applyNumberFormat="1" applyBorder="1" applyAlignment="1">
      <alignment horizontal="center" vertical="center"/>
    </xf>
    <xf numFmtId="44" fontId="0" fillId="0" borderId="12" xfId="0" applyNumberFormat="1" applyBorder="1" applyAlignment="1">
      <alignment horizontal="center" vertical="center"/>
    </xf>
    <xf numFmtId="44" fontId="0" fillId="0" borderId="11" xfId="0" applyNumberFormat="1" applyBorder="1" applyAlignment="1">
      <alignment horizontal="center" vertical="center"/>
    </xf>
    <xf numFmtId="44" fontId="20" fillId="0" borderId="10" xfId="0" applyNumberFormat="1" applyFont="1" applyBorder="1" applyAlignment="1">
      <alignment horizontal="center" vertical="center"/>
    </xf>
    <xf numFmtId="14" fontId="16" fillId="33" borderId="10" xfId="0" applyNumberFormat="1" applyFont="1" applyFill="1" applyBorder="1" applyAlignment="1">
      <alignment horizontal="center" vertical="center"/>
    </xf>
    <xf numFmtId="14" fontId="16" fillId="33" borderId="13" xfId="0" applyNumberFormat="1" applyFont="1" applyFill="1" applyBorder="1" applyAlignment="1">
      <alignment horizontal="center" vertical="center"/>
    </xf>
    <xf numFmtId="0" fontId="16" fillId="33" borderId="13" xfId="0" applyFont="1" applyFill="1" applyBorder="1" applyAlignment="1">
      <alignment horizontal="left" vertical="center" indent="1"/>
    </xf>
    <xf numFmtId="0" fontId="16" fillId="33" borderId="11" xfId="0" applyFont="1" applyFill="1" applyBorder="1" applyAlignment="1">
      <alignment horizontal="left" vertical="center" indent="1"/>
    </xf>
    <xf numFmtId="44" fontId="16" fillId="33" borderId="10" xfId="43" applyFont="1" applyFill="1" applyBorder="1" applyAlignment="1">
      <alignment horizontal="center" vertical="center"/>
    </xf>
    <xf numFmtId="0" fontId="16" fillId="33" borderId="10" xfId="0" applyFont="1" applyFill="1" applyBorder="1" applyAlignment="1">
      <alignment horizontal="center" vertical="center" wrapText="1"/>
    </xf>
    <xf numFmtId="44" fontId="21" fillId="0" borderId="10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left" vertical="center" indent="1"/>
    </xf>
    <xf numFmtId="0" fontId="16" fillId="33" borderId="13" xfId="0" applyFont="1" applyFill="1" applyBorder="1" applyAlignment="1">
      <alignment horizontal="left" vertical="center" wrapText="1" indent="1"/>
    </xf>
    <xf numFmtId="0" fontId="16" fillId="33" borderId="11" xfId="0" applyFont="1" applyFill="1" applyBorder="1" applyAlignment="1">
      <alignment horizontal="left" vertical="center" wrapText="1" indent="1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37" borderId="0" xfId="44" applyFill="1" applyProtection="1">
      <protection locked="0"/>
    </xf>
    <xf numFmtId="0" fontId="1" fillId="37" borderId="0" xfId="44" applyFill="1" applyAlignment="1" applyProtection="1">
      <alignment horizontal="center" vertical="center"/>
      <protection locked="0"/>
    </xf>
    <xf numFmtId="44" fontId="1" fillId="37" borderId="14" xfId="44" applyNumberFormat="1" applyFill="1" applyBorder="1" applyAlignment="1" applyProtection="1">
      <alignment horizontal="center" vertical="center"/>
      <protection locked="0"/>
    </xf>
    <xf numFmtId="44" fontId="1" fillId="37" borderId="15" xfId="44" applyNumberFormat="1" applyFill="1" applyBorder="1" applyAlignment="1" applyProtection="1">
      <alignment horizontal="center" vertical="center"/>
      <protection locked="0"/>
    </xf>
    <xf numFmtId="164" fontId="0" fillId="37" borderId="14" xfId="45" applyNumberFormat="1" applyFont="1" applyFill="1" applyBorder="1" applyAlignment="1" applyProtection="1">
      <alignment vertical="center"/>
      <protection locked="0"/>
    </xf>
    <xf numFmtId="44" fontId="1" fillId="37" borderId="15" xfId="44" applyNumberFormat="1" applyFill="1" applyBorder="1" applyAlignment="1" applyProtection="1">
      <alignment vertical="center"/>
      <protection locked="0"/>
    </xf>
    <xf numFmtId="0" fontId="1" fillId="37" borderId="0" xfId="44" applyFill="1" applyAlignment="1" applyProtection="1">
      <alignment horizontal="right" vertical="center"/>
      <protection locked="0"/>
    </xf>
    <xf numFmtId="44" fontId="1" fillId="33" borderId="0" xfId="44" applyNumberFormat="1" applyFill="1" applyAlignment="1" applyProtection="1">
      <alignment horizontal="center" vertical="center"/>
      <protection locked="0"/>
    </xf>
    <xf numFmtId="44" fontId="1" fillId="33" borderId="14" xfId="44" applyNumberFormat="1" applyFill="1" applyBorder="1" applyAlignment="1" applyProtection="1">
      <alignment horizontal="center" vertical="center"/>
      <protection locked="0"/>
    </xf>
    <xf numFmtId="44" fontId="1" fillId="37" borderId="14" xfId="44" applyNumberFormat="1" applyFill="1" applyBorder="1" applyAlignment="1" applyProtection="1">
      <alignment horizontal="left" vertical="center"/>
      <protection locked="0"/>
    </xf>
    <xf numFmtId="44" fontId="1" fillId="37" borderId="15" xfId="44" applyNumberFormat="1" applyFill="1" applyBorder="1" applyAlignment="1" applyProtection="1">
      <alignment horizontal="left" vertical="center"/>
      <protection locked="0"/>
    </xf>
    <xf numFmtId="44" fontId="1" fillId="37" borderId="16" xfId="44" applyNumberFormat="1" applyFill="1" applyBorder="1" applyAlignment="1" applyProtection="1">
      <alignment horizontal="center" vertical="center"/>
      <protection locked="0"/>
    </xf>
    <xf numFmtId="44" fontId="1" fillId="37" borderId="17" xfId="44" applyNumberFormat="1" applyFill="1" applyBorder="1" applyAlignment="1" applyProtection="1">
      <alignment horizontal="center" vertical="center"/>
      <protection locked="0"/>
    </xf>
    <xf numFmtId="164" fontId="0" fillId="37" borderId="16" xfId="45" applyNumberFormat="1" applyFont="1" applyFill="1" applyBorder="1" applyAlignment="1" applyProtection="1">
      <alignment vertical="center"/>
      <protection locked="0"/>
    </xf>
    <xf numFmtId="44" fontId="1" fillId="37" borderId="17" xfId="44" applyNumberFormat="1" applyFill="1" applyBorder="1" applyAlignment="1" applyProtection="1">
      <alignment vertical="center"/>
      <protection locked="0"/>
    </xf>
    <xf numFmtId="0" fontId="1" fillId="37" borderId="0" xfId="44" applyFill="1" applyAlignment="1" applyProtection="1">
      <alignment horizontal="right" vertical="center" indent="1"/>
      <protection locked="0"/>
    </xf>
    <xf numFmtId="44" fontId="1" fillId="33" borderId="16" xfId="44" applyNumberFormat="1" applyFill="1" applyBorder="1" applyAlignment="1" applyProtection="1">
      <alignment horizontal="center" vertical="center"/>
      <protection locked="0"/>
    </xf>
    <xf numFmtId="44" fontId="1" fillId="37" borderId="16" xfId="44" applyNumberFormat="1" applyFill="1" applyBorder="1" applyAlignment="1" applyProtection="1">
      <alignment horizontal="left" vertical="center"/>
      <protection locked="0"/>
    </xf>
    <xf numFmtId="44" fontId="1" fillId="37" borderId="17" xfId="44" applyNumberFormat="1" applyFill="1" applyBorder="1" applyAlignment="1" applyProtection="1">
      <alignment horizontal="left" vertical="center"/>
      <protection locked="0"/>
    </xf>
    <xf numFmtId="44" fontId="1" fillId="37" borderId="16" xfId="44" applyNumberFormat="1" applyFill="1" applyBorder="1" applyAlignment="1" applyProtection="1">
      <alignment vertical="center"/>
      <protection locked="0"/>
    </xf>
    <xf numFmtId="44" fontId="1" fillId="37" borderId="18" xfId="44" applyNumberFormat="1" applyFill="1" applyBorder="1" applyAlignment="1" applyProtection="1">
      <alignment horizontal="center" vertical="center"/>
      <protection locked="0"/>
    </xf>
    <xf numFmtId="44" fontId="1" fillId="37" borderId="19" xfId="44" applyNumberFormat="1" applyFill="1" applyBorder="1" applyAlignment="1" applyProtection="1">
      <alignment horizontal="center" vertical="center"/>
      <protection locked="0"/>
    </xf>
    <xf numFmtId="44" fontId="1" fillId="37" borderId="18" xfId="44" applyNumberFormat="1" applyFill="1" applyBorder="1" applyAlignment="1" applyProtection="1">
      <alignment vertical="center"/>
      <protection locked="0"/>
    </xf>
    <xf numFmtId="44" fontId="1" fillId="37" borderId="19" xfId="44" applyNumberFormat="1" applyFill="1" applyBorder="1" applyAlignment="1" applyProtection="1">
      <alignment vertical="center"/>
      <protection locked="0"/>
    </xf>
    <xf numFmtId="164" fontId="1" fillId="37" borderId="18" xfId="44" applyNumberFormat="1" applyFill="1" applyBorder="1" applyAlignment="1" applyProtection="1">
      <alignment vertical="center"/>
      <protection locked="0"/>
    </xf>
    <xf numFmtId="44" fontId="1" fillId="37" borderId="18" xfId="44" applyNumberFormat="1" applyFill="1" applyBorder="1" applyAlignment="1" applyProtection="1">
      <alignment horizontal="left" vertical="center"/>
      <protection locked="0"/>
    </xf>
    <xf numFmtId="44" fontId="1" fillId="37" borderId="19" xfId="44" applyNumberFormat="1" applyFill="1" applyBorder="1" applyAlignment="1" applyProtection="1">
      <alignment horizontal="left" vertical="center"/>
      <protection locked="0"/>
    </xf>
    <xf numFmtId="0" fontId="1" fillId="33" borderId="0" xfId="44" applyFill="1" applyAlignment="1" applyProtection="1">
      <alignment horizontal="center" vertical="center"/>
      <protection locked="0"/>
    </xf>
    <xf numFmtId="0" fontId="1" fillId="33" borderId="20" xfId="44" applyFill="1" applyBorder="1" applyAlignment="1" applyProtection="1">
      <alignment horizontal="center" vertical="center"/>
      <protection locked="0"/>
    </xf>
    <xf numFmtId="0" fontId="23" fillId="37" borderId="14" xfId="44" applyFont="1" applyFill="1" applyBorder="1" applyAlignment="1" applyProtection="1">
      <alignment horizontal="center" vertical="center"/>
      <protection locked="0"/>
    </xf>
    <xf numFmtId="0" fontId="23" fillId="37" borderId="21" xfId="44" applyFont="1" applyFill="1" applyBorder="1" applyAlignment="1" applyProtection="1">
      <alignment horizontal="center" vertical="center"/>
      <protection locked="0"/>
    </xf>
    <xf numFmtId="0" fontId="23" fillId="37" borderId="15" xfId="44" applyFont="1" applyFill="1" applyBorder="1" applyAlignment="1" applyProtection="1">
      <alignment horizontal="center" vertical="center"/>
      <protection locked="0"/>
    </xf>
    <xf numFmtId="0" fontId="23" fillId="37" borderId="0" xfId="44" applyFont="1" applyFill="1" applyAlignment="1" applyProtection="1">
      <alignment vertical="center"/>
      <protection locked="0"/>
    </xf>
    <xf numFmtId="0" fontId="23" fillId="37" borderId="18" xfId="44" applyFont="1" applyFill="1" applyBorder="1" applyAlignment="1" applyProtection="1">
      <alignment horizontal="center" vertical="center"/>
      <protection locked="0"/>
    </xf>
    <xf numFmtId="0" fontId="23" fillId="37" borderId="22" xfId="44" applyFont="1" applyFill="1" applyBorder="1" applyAlignment="1" applyProtection="1">
      <alignment horizontal="center" vertical="center"/>
      <protection locked="0"/>
    </xf>
    <xf numFmtId="0" fontId="23" fillId="37" borderId="19" xfId="44" applyFont="1" applyFill="1" applyBorder="1" applyAlignment="1" applyProtection="1">
      <alignment horizontal="center" vertical="center"/>
      <protection locked="0"/>
    </xf>
    <xf numFmtId="44" fontId="1" fillId="37" borderId="0" xfId="44" applyNumberFormat="1" applyFill="1" applyAlignment="1" applyProtection="1">
      <alignment horizontal="center"/>
      <protection locked="0"/>
    </xf>
    <xf numFmtId="44" fontId="1" fillId="37" borderId="23" xfId="44" applyNumberFormat="1" applyFill="1" applyBorder="1" applyAlignment="1" applyProtection="1">
      <alignment horizontal="center" vertical="center"/>
      <protection locked="0"/>
    </xf>
    <xf numFmtId="44" fontId="1" fillId="37" borderId="24" xfId="44" applyNumberFormat="1" applyFill="1" applyBorder="1" applyAlignment="1" applyProtection="1">
      <alignment horizontal="center" vertical="center"/>
      <protection locked="0"/>
    </xf>
    <xf numFmtId="44" fontId="1" fillId="33" borderId="0" xfId="44" applyNumberFormat="1" applyFill="1" applyAlignment="1" applyProtection="1">
      <alignment horizontal="center" vertical="center"/>
      <protection locked="0"/>
    </xf>
    <xf numFmtId="44" fontId="1" fillId="33" borderId="20" xfId="44" applyNumberFormat="1" applyFill="1" applyBorder="1" applyAlignment="1" applyProtection="1">
      <alignment horizontal="center" vertical="center"/>
      <protection locked="0"/>
    </xf>
    <xf numFmtId="44" fontId="1" fillId="37" borderId="0" xfId="44" applyNumberFormat="1" applyFill="1" applyAlignment="1" applyProtection="1">
      <alignment horizontal="center" vertical="center"/>
      <protection locked="0"/>
    </xf>
    <xf numFmtId="44" fontId="1" fillId="37" borderId="23" xfId="44" applyNumberFormat="1" applyFill="1" applyBorder="1" applyAlignment="1" applyProtection="1">
      <alignment horizontal="center"/>
      <protection locked="0"/>
    </xf>
    <xf numFmtId="44" fontId="1" fillId="37" borderId="24" xfId="44" applyNumberFormat="1" applyFill="1" applyBorder="1" applyAlignment="1" applyProtection="1">
      <alignment horizontal="center"/>
      <protection locked="0"/>
    </xf>
    <xf numFmtId="164" fontId="0" fillId="37" borderId="0" xfId="45" applyNumberFormat="1" applyFont="1" applyFill="1" applyAlignment="1" applyProtection="1">
      <alignment horizontal="center" vertical="center"/>
      <protection locked="0"/>
    </xf>
    <xf numFmtId="44" fontId="0" fillId="37" borderId="0" xfId="46" applyFont="1" applyFill="1" applyAlignment="1" applyProtection="1">
      <alignment horizontal="center" vertical="center"/>
      <protection locked="0"/>
    </xf>
    <xf numFmtId="164" fontId="0" fillId="33" borderId="0" xfId="45" applyNumberFormat="1" applyFont="1" applyFill="1" applyBorder="1" applyAlignment="1" applyProtection="1">
      <alignment horizontal="center" vertical="center"/>
      <protection locked="0"/>
    </xf>
    <xf numFmtId="164" fontId="0" fillId="33" borderId="20" xfId="45" applyNumberFormat="1" applyFont="1" applyFill="1" applyBorder="1" applyAlignment="1" applyProtection="1">
      <alignment horizontal="center" vertical="center"/>
      <protection locked="0"/>
    </xf>
    <xf numFmtId="164" fontId="1" fillId="37" borderId="0" xfId="45" applyNumberFormat="1" applyFont="1" applyFill="1" applyAlignment="1" applyProtection="1">
      <alignment horizontal="center" vertical="center"/>
      <protection locked="0"/>
    </xf>
    <xf numFmtId="44" fontId="1" fillId="37" borderId="0" xfId="46" applyFont="1" applyFill="1" applyAlignment="1" applyProtection="1">
      <alignment horizontal="center" vertical="center"/>
      <protection locked="0"/>
    </xf>
    <xf numFmtId="164" fontId="16" fillId="37" borderId="25" xfId="45" applyNumberFormat="1" applyFont="1" applyFill="1" applyBorder="1" applyAlignment="1" applyProtection="1">
      <alignment horizontal="right" vertical="center" indent="1"/>
    </xf>
    <xf numFmtId="164" fontId="16" fillId="37" borderId="26" xfId="45" applyNumberFormat="1" applyFont="1" applyFill="1" applyBorder="1" applyAlignment="1" applyProtection="1">
      <alignment horizontal="right" vertical="center" indent="1"/>
    </xf>
    <xf numFmtId="164" fontId="16" fillId="33" borderId="0" xfId="45" applyNumberFormat="1" applyFont="1" applyFill="1" applyBorder="1" applyAlignment="1" applyProtection="1">
      <alignment horizontal="right" vertical="center" indent="1"/>
    </xf>
    <xf numFmtId="164" fontId="16" fillId="33" borderId="20" xfId="45" applyNumberFormat="1" applyFont="1" applyFill="1" applyBorder="1" applyAlignment="1" applyProtection="1">
      <alignment horizontal="right" vertical="center" indent="1"/>
    </xf>
    <xf numFmtId="164" fontId="1" fillId="37" borderId="27" xfId="45" applyNumberFormat="1" applyFont="1" applyFill="1" applyBorder="1" applyAlignment="1" applyProtection="1">
      <alignment horizontal="right" vertical="center" indent="1"/>
    </xf>
    <xf numFmtId="164" fontId="1" fillId="37" borderId="26" xfId="45" applyNumberFormat="1" applyFont="1" applyFill="1" applyBorder="1" applyAlignment="1" applyProtection="1">
      <alignment horizontal="right" vertical="center" indent="1"/>
    </xf>
    <xf numFmtId="164" fontId="16" fillId="37" borderId="28" xfId="45" applyNumberFormat="1" applyFont="1" applyFill="1" applyBorder="1" applyAlignment="1" applyProtection="1">
      <alignment horizontal="center" vertical="center"/>
    </xf>
    <xf numFmtId="44" fontId="16" fillId="37" borderId="29" xfId="46" applyFont="1" applyFill="1" applyBorder="1" applyAlignment="1" applyProtection="1">
      <alignment horizontal="center" vertical="center"/>
    </xf>
    <xf numFmtId="164" fontId="16" fillId="33" borderId="0" xfId="45" applyNumberFormat="1" applyFont="1" applyFill="1" applyBorder="1" applyAlignment="1" applyProtection="1">
      <alignment horizontal="center" vertical="center"/>
    </xf>
    <xf numFmtId="164" fontId="16" fillId="33" borderId="20" xfId="45" applyNumberFormat="1" applyFont="1" applyFill="1" applyBorder="1" applyAlignment="1" applyProtection="1">
      <alignment horizontal="center" vertical="center"/>
    </xf>
    <xf numFmtId="164" fontId="1" fillId="37" borderId="30" xfId="45" applyNumberFormat="1" applyFont="1" applyFill="1" applyBorder="1" applyAlignment="1" applyProtection="1">
      <alignment horizontal="center" vertical="center"/>
    </xf>
    <xf numFmtId="44" fontId="1" fillId="37" borderId="29" xfId="46" applyFont="1" applyFill="1" applyBorder="1" applyAlignment="1" applyProtection="1">
      <alignment horizontal="center" vertical="center"/>
    </xf>
    <xf numFmtId="44" fontId="16" fillId="37" borderId="31" xfId="46" applyFont="1" applyFill="1" applyBorder="1" applyAlignment="1" applyProtection="1">
      <alignment horizontal="center" vertical="center"/>
    </xf>
    <xf numFmtId="44" fontId="16" fillId="37" borderId="32" xfId="46" applyFont="1" applyFill="1" applyBorder="1" applyAlignment="1" applyProtection="1">
      <alignment horizontal="center" vertical="center"/>
    </xf>
    <xf numFmtId="44" fontId="16" fillId="33" borderId="0" xfId="46" applyFont="1" applyFill="1" applyBorder="1" applyAlignment="1" applyProtection="1">
      <alignment horizontal="center" vertical="center"/>
    </xf>
    <xf numFmtId="44" fontId="16" fillId="33" borderId="20" xfId="46" applyFont="1" applyFill="1" applyBorder="1" applyAlignment="1" applyProtection="1">
      <alignment horizontal="center" vertical="center"/>
    </xf>
    <xf numFmtId="44" fontId="1" fillId="37" borderId="33" xfId="46" applyFont="1" applyFill="1" applyBorder="1" applyAlignment="1" applyProtection="1">
      <alignment horizontal="center" vertical="center"/>
    </xf>
    <xf numFmtId="44" fontId="1" fillId="37" borderId="32" xfId="46" applyFont="1" applyFill="1" applyBorder="1" applyAlignment="1" applyProtection="1">
      <alignment horizontal="center" vertical="center"/>
    </xf>
    <xf numFmtId="164" fontId="16" fillId="37" borderId="0" xfId="45" applyNumberFormat="1" applyFont="1" applyFill="1" applyAlignment="1" applyProtection="1">
      <alignment horizontal="center" vertical="center"/>
    </xf>
    <xf numFmtId="44" fontId="16" fillId="37" borderId="0" xfId="46" applyFont="1" applyFill="1" applyAlignment="1" applyProtection="1">
      <alignment horizontal="center" vertical="center"/>
    </xf>
    <xf numFmtId="164" fontId="1" fillId="37" borderId="0" xfId="45" applyNumberFormat="1" applyFont="1" applyFill="1" applyAlignment="1" applyProtection="1">
      <alignment horizontal="center" vertical="center"/>
    </xf>
    <xf numFmtId="44" fontId="1" fillId="37" borderId="0" xfId="46" applyFont="1" applyFill="1" applyAlignment="1" applyProtection="1">
      <alignment horizontal="center" vertical="center"/>
    </xf>
    <xf numFmtId="164" fontId="1" fillId="37" borderId="34" xfId="45" applyNumberFormat="1" applyFont="1" applyFill="1" applyBorder="1" applyAlignment="1" applyProtection="1">
      <alignment horizontal="center" vertical="center"/>
    </xf>
    <xf numFmtId="44" fontId="1" fillId="37" borderId="35" xfId="46" applyFont="1" applyFill="1" applyBorder="1" applyAlignment="1" applyProtection="1">
      <alignment horizontal="center" vertical="center"/>
    </xf>
    <xf numFmtId="44" fontId="16" fillId="37" borderId="36" xfId="46" applyFont="1" applyFill="1" applyBorder="1" applyAlignment="1" applyProtection="1">
      <alignment horizontal="center" vertical="center"/>
    </xf>
    <xf numFmtId="44" fontId="16" fillId="37" borderId="37" xfId="46" applyFont="1" applyFill="1" applyBorder="1" applyAlignment="1" applyProtection="1">
      <alignment horizontal="center" vertical="center"/>
    </xf>
    <xf numFmtId="44" fontId="1" fillId="37" borderId="38" xfId="46" applyFont="1" applyFill="1" applyBorder="1" applyAlignment="1" applyProtection="1">
      <alignment horizontal="center" vertical="center"/>
    </xf>
    <xf numFmtId="44" fontId="1" fillId="37" borderId="37" xfId="46" applyFont="1" applyFill="1" applyBorder="1" applyAlignment="1" applyProtection="1">
      <alignment horizontal="center" vertical="center"/>
    </xf>
    <xf numFmtId="0" fontId="16" fillId="33" borderId="31" xfId="46" applyNumberFormat="1" applyFont="1" applyFill="1" applyBorder="1" applyAlignment="1" applyProtection="1">
      <alignment horizontal="center" vertical="center"/>
    </xf>
    <xf numFmtId="0" fontId="16" fillId="33" borderId="32" xfId="46" applyNumberFormat="1" applyFont="1" applyFill="1" applyBorder="1" applyAlignment="1" applyProtection="1">
      <alignment horizontal="center" vertical="center"/>
    </xf>
    <xf numFmtId="0" fontId="16" fillId="33" borderId="0" xfId="46" applyNumberFormat="1" applyFont="1" applyFill="1" applyBorder="1" applyAlignment="1" applyProtection="1">
      <alignment horizontal="center" vertical="center"/>
    </xf>
    <xf numFmtId="0" fontId="16" fillId="33" borderId="20" xfId="46" applyNumberFormat="1" applyFont="1" applyFill="1" applyBorder="1" applyAlignment="1" applyProtection="1">
      <alignment horizontal="center" vertical="center"/>
    </xf>
    <xf numFmtId="0" fontId="1" fillId="33" borderId="33" xfId="46" applyNumberFormat="1" applyFont="1" applyFill="1" applyBorder="1" applyAlignment="1" applyProtection="1">
      <alignment horizontal="center" vertical="center"/>
    </xf>
    <xf numFmtId="0" fontId="1" fillId="33" borderId="32" xfId="46" applyNumberFormat="1" applyFont="1" applyFill="1" applyBorder="1" applyAlignment="1" applyProtection="1">
      <alignment horizontal="center" vertical="center"/>
    </xf>
    <xf numFmtId="0" fontId="1" fillId="37" borderId="0" xfId="44" applyFill="1" applyAlignment="1" applyProtection="1">
      <alignment vertical="center"/>
      <protection locked="0"/>
    </xf>
    <xf numFmtId="0" fontId="1" fillId="37" borderId="23" xfId="44" applyFill="1" applyBorder="1" applyAlignment="1" applyProtection="1">
      <alignment horizontal="center" vertical="center"/>
      <protection locked="0"/>
    </xf>
    <xf numFmtId="0" fontId="1" fillId="37" borderId="24" xfId="44" applyFill="1" applyBorder="1" applyAlignment="1" applyProtection="1">
      <alignment horizontal="center" vertical="center"/>
      <protection locked="0"/>
    </xf>
    <xf numFmtId="0" fontId="16" fillId="37" borderId="0" xfId="44" applyFont="1" applyFill="1" applyAlignment="1" applyProtection="1">
      <alignment horizontal="left" vertical="center"/>
      <protection locked="0"/>
    </xf>
    <xf numFmtId="0" fontId="1" fillId="33" borderId="39" xfId="44" applyFill="1" applyBorder="1" applyAlignment="1" applyProtection="1">
      <alignment horizontal="center" vertical="center"/>
      <protection locked="0"/>
    </xf>
    <xf numFmtId="0" fontId="1" fillId="37" borderId="40" xfId="44" applyFill="1" applyBorder="1" applyAlignment="1" applyProtection="1">
      <alignment horizontal="center" vertical="center"/>
      <protection locked="0"/>
    </xf>
    <xf numFmtId="0" fontId="1" fillId="37" borderId="0" xfId="44" applyFill="1" applyAlignment="1" applyProtection="1">
      <alignment horizontal="left" vertical="center"/>
      <protection locked="0"/>
    </xf>
    <xf numFmtId="0" fontId="1" fillId="37" borderId="21" xfId="44" applyFill="1" applyBorder="1" applyAlignment="1" applyProtection="1">
      <alignment horizontal="center" vertical="center"/>
      <protection locked="0"/>
    </xf>
    <xf numFmtId="0" fontId="25" fillId="0" borderId="0" xfId="47" applyFont="1" applyAlignment="1">
      <alignment vertical="center"/>
    </xf>
    <xf numFmtId="0" fontId="26" fillId="0" borderId="0" xfId="47" applyFont="1" applyAlignment="1">
      <alignment horizontal="center" vertical="center"/>
    </xf>
    <xf numFmtId="0" fontId="25" fillId="0" borderId="0" xfId="47" applyFont="1" applyAlignment="1">
      <alignment horizontal="center" vertical="center"/>
    </xf>
    <xf numFmtId="0" fontId="25" fillId="0" borderId="0" xfId="47" applyFont="1" applyAlignment="1">
      <alignment horizontal="left" vertical="center"/>
    </xf>
    <xf numFmtId="0" fontId="25" fillId="0" borderId="0" xfId="47" applyFont="1" applyAlignment="1">
      <alignment horizontal="right" vertical="center"/>
    </xf>
    <xf numFmtId="0" fontId="26" fillId="0" borderId="0" xfId="47" applyFont="1" applyAlignment="1">
      <alignment vertical="center"/>
    </xf>
    <xf numFmtId="44" fontId="27" fillId="39" borderId="10" xfId="43" applyFont="1" applyFill="1" applyBorder="1" applyAlignment="1">
      <alignment horizontal="center" vertical="center"/>
    </xf>
    <xf numFmtId="0" fontId="27" fillId="39" borderId="10" xfId="47" applyFont="1" applyFill="1" applyBorder="1" applyAlignment="1">
      <alignment horizontal="right" vertical="center" wrapText="1" indent="1"/>
    </xf>
    <xf numFmtId="0" fontId="27" fillId="39" borderId="10" xfId="47" applyFont="1" applyFill="1" applyBorder="1" applyAlignment="1">
      <alignment horizontal="right" vertical="center" wrapText="1"/>
    </xf>
    <xf numFmtId="44" fontId="27" fillId="40" borderId="10" xfId="43" applyFont="1" applyFill="1" applyBorder="1" applyAlignment="1">
      <alignment horizontal="center" vertical="center"/>
    </xf>
    <xf numFmtId="0" fontId="27" fillId="40" borderId="10" xfId="47" applyFont="1" applyFill="1" applyBorder="1" applyAlignment="1">
      <alignment horizontal="right" vertical="center" wrapText="1" indent="1"/>
    </xf>
    <xf numFmtId="0" fontId="27" fillId="40" borderId="10" xfId="47" applyFont="1" applyFill="1" applyBorder="1" applyAlignment="1">
      <alignment horizontal="right" vertical="center" wrapText="1"/>
    </xf>
    <xf numFmtId="44" fontId="27" fillId="0" borderId="10" xfId="43" applyFont="1" applyFill="1" applyBorder="1" applyAlignment="1">
      <alignment horizontal="center" vertical="center"/>
    </xf>
    <xf numFmtId="0" fontId="27" fillId="0" borderId="10" xfId="47" applyFont="1" applyBorder="1" applyAlignment="1">
      <alignment horizontal="left" vertical="center" wrapText="1"/>
    </xf>
    <xf numFmtId="0" fontId="27" fillId="0" borderId="10" xfId="47" applyFont="1" applyBorder="1" applyAlignment="1">
      <alignment horizontal="right" vertical="center" wrapText="1"/>
    </xf>
    <xf numFmtId="0" fontId="27" fillId="39" borderId="10" xfId="47" applyFont="1" applyFill="1" applyBorder="1" applyAlignment="1">
      <alignment horizontal="left" vertical="center" wrapText="1"/>
    </xf>
    <xf numFmtId="44" fontId="28" fillId="41" borderId="11" xfId="43" applyFont="1" applyFill="1" applyBorder="1" applyAlignment="1">
      <alignment horizontal="center" vertical="center"/>
    </xf>
    <xf numFmtId="44" fontId="18" fillId="41" borderId="10" xfId="43" applyFont="1" applyFill="1" applyBorder="1" applyAlignment="1">
      <alignment horizontal="center" vertical="center" wrapText="1"/>
    </xf>
    <xf numFmtId="44" fontId="29" fillId="41" borderId="41" xfId="43" applyFont="1" applyFill="1" applyBorder="1" applyAlignment="1">
      <alignment horizontal="left" vertical="center"/>
    </xf>
    <xf numFmtId="0" fontId="25" fillId="41" borderId="10" xfId="47" applyFont="1" applyFill="1" applyBorder="1" applyAlignment="1">
      <alignment horizontal="right" vertical="center"/>
    </xf>
    <xf numFmtId="44" fontId="18" fillId="41" borderId="10" xfId="43" applyFont="1" applyFill="1" applyBorder="1" applyAlignment="1">
      <alignment horizontal="center" vertical="center"/>
    </xf>
    <xf numFmtId="44" fontId="28" fillId="42" borderId="11" xfId="43" applyFont="1" applyFill="1" applyBorder="1" applyAlignment="1">
      <alignment horizontal="center" vertical="center"/>
    </xf>
    <xf numFmtId="44" fontId="18" fillId="42" borderId="10" xfId="43" applyFont="1" applyFill="1" applyBorder="1" applyAlignment="1">
      <alignment horizontal="center" vertical="center"/>
    </xf>
    <xf numFmtId="44" fontId="29" fillId="42" borderId="10" xfId="43" applyFont="1" applyFill="1" applyBorder="1" applyAlignment="1">
      <alignment horizontal="left" vertical="center"/>
    </xf>
    <xf numFmtId="0" fontId="25" fillId="42" borderId="10" xfId="47" applyFont="1" applyFill="1" applyBorder="1" applyAlignment="1">
      <alignment horizontal="right" vertical="center"/>
    </xf>
    <xf numFmtId="44" fontId="29" fillId="42" borderId="11" xfId="43" applyFont="1" applyFill="1" applyBorder="1" applyAlignment="1">
      <alignment horizontal="center" vertical="center"/>
    </xf>
    <xf numFmtId="44" fontId="29" fillId="41" borderId="10" xfId="43" applyFont="1" applyFill="1" applyBorder="1" applyAlignment="1">
      <alignment horizontal="left" vertical="center"/>
    </xf>
    <xf numFmtId="44" fontId="29" fillId="42" borderId="10" xfId="43" applyFont="1" applyFill="1" applyBorder="1" applyAlignment="1">
      <alignment horizontal="center" vertical="center" wrapText="1"/>
    </xf>
    <xf numFmtId="44" fontId="29" fillId="42" borderId="41" xfId="43" applyFont="1" applyFill="1" applyBorder="1" applyAlignment="1">
      <alignment horizontal="left" vertical="center"/>
    </xf>
    <xf numFmtId="44" fontId="29" fillId="41" borderId="10" xfId="43" applyFont="1" applyFill="1" applyBorder="1" applyAlignment="1">
      <alignment horizontal="center" vertical="center" wrapText="1"/>
    </xf>
    <xf numFmtId="44" fontId="29" fillId="42" borderId="10" xfId="43" applyFont="1" applyFill="1" applyBorder="1" applyAlignment="1">
      <alignment horizontal="center" vertical="center"/>
    </xf>
    <xf numFmtId="0" fontId="27" fillId="39" borderId="41" xfId="47" applyFont="1" applyFill="1" applyBorder="1" applyAlignment="1">
      <alignment horizontal="right" vertical="center" wrapText="1" indent="1"/>
    </xf>
    <xf numFmtId="0" fontId="30" fillId="40" borderId="10" xfId="47" applyFont="1" applyFill="1" applyBorder="1" applyAlignment="1">
      <alignment horizontal="right" vertical="center"/>
    </xf>
    <xf numFmtId="44" fontId="29" fillId="41" borderId="10" xfId="43" applyFont="1" applyFill="1" applyBorder="1" applyAlignment="1">
      <alignment horizontal="center" vertical="center"/>
    </xf>
    <xf numFmtId="44" fontId="29" fillId="42" borderId="42" xfId="43" applyFont="1" applyFill="1" applyBorder="1" applyAlignment="1">
      <alignment horizontal="left" vertical="center"/>
    </xf>
    <xf numFmtId="44" fontId="28" fillId="41" borderId="43" xfId="43" applyFont="1" applyFill="1" applyBorder="1" applyAlignment="1">
      <alignment horizontal="center" vertical="center"/>
    </xf>
    <xf numFmtId="0" fontId="31" fillId="41" borderId="43" xfId="47" applyFont="1" applyFill="1" applyBorder="1" applyAlignment="1">
      <alignment horizontal="right" vertical="center" wrapText="1" indent="1"/>
    </xf>
    <xf numFmtId="0" fontId="25" fillId="41" borderId="44" xfId="47" applyFont="1" applyFill="1" applyBorder="1" applyAlignment="1">
      <alignment horizontal="right" vertical="center"/>
    </xf>
    <xf numFmtId="44" fontId="27" fillId="38" borderId="45" xfId="47" applyNumberFormat="1" applyFont="1" applyFill="1" applyBorder="1" applyAlignment="1">
      <alignment horizontal="center" vertical="center" wrapText="1"/>
    </xf>
    <xf numFmtId="0" fontId="27" fillId="38" borderId="45" xfId="47" applyFont="1" applyFill="1" applyBorder="1" applyAlignment="1">
      <alignment horizontal="right" vertical="center" wrapText="1" indent="1"/>
    </xf>
    <xf numFmtId="0" fontId="27" fillId="38" borderId="46" xfId="47" applyFont="1" applyFill="1" applyBorder="1" applyAlignment="1">
      <alignment horizontal="right" vertical="center" wrapText="1" indent="1"/>
    </xf>
    <xf numFmtId="44" fontId="27" fillId="39" borderId="13" xfId="43" applyFont="1" applyFill="1" applyBorder="1" applyAlignment="1">
      <alignment horizontal="center" vertical="center"/>
    </xf>
    <xf numFmtId="0" fontId="27" fillId="39" borderId="47" xfId="47" applyFont="1" applyFill="1" applyBorder="1" applyAlignment="1">
      <alignment horizontal="left" vertical="center" wrapText="1"/>
    </xf>
    <xf numFmtId="0" fontId="26" fillId="40" borderId="13" xfId="47" applyFont="1" applyFill="1" applyBorder="1" applyAlignment="1">
      <alignment horizontal="right" vertical="center"/>
    </xf>
    <xf numFmtId="44" fontId="28" fillId="41" borderId="10" xfId="43" applyFont="1" applyFill="1" applyBorder="1" applyAlignment="1">
      <alignment horizontal="center" vertical="center"/>
    </xf>
    <xf numFmtId="44" fontId="29" fillId="41" borderId="13" xfId="43" applyFont="1" applyFill="1" applyBorder="1" applyAlignment="1">
      <alignment horizontal="center" vertical="center"/>
    </xf>
    <xf numFmtId="0" fontId="18" fillId="41" borderId="47" xfId="47" applyFont="1" applyFill="1" applyBorder="1" applyAlignment="1">
      <alignment horizontal="left" vertical="center" wrapText="1"/>
    </xf>
    <xf numFmtId="0" fontId="18" fillId="41" borderId="41" xfId="47" applyFont="1" applyFill="1" applyBorder="1" applyAlignment="1">
      <alignment horizontal="left" vertical="center" wrapText="1"/>
    </xf>
    <xf numFmtId="0" fontId="27" fillId="39" borderId="41" xfId="47" applyFont="1" applyFill="1" applyBorder="1" applyAlignment="1">
      <alignment horizontal="left" vertical="center" wrapText="1"/>
    </xf>
    <xf numFmtId="0" fontId="26" fillId="40" borderId="10" xfId="47" applyFont="1" applyFill="1" applyBorder="1" applyAlignment="1">
      <alignment horizontal="right" vertical="center"/>
    </xf>
    <xf numFmtId="44" fontId="28" fillId="42" borderId="10" xfId="43" applyFont="1" applyFill="1" applyBorder="1" applyAlignment="1">
      <alignment horizontal="center" vertical="center"/>
    </xf>
    <xf numFmtId="44" fontId="29" fillId="42" borderId="13" xfId="43" applyFont="1" applyFill="1" applyBorder="1" applyAlignment="1">
      <alignment horizontal="center" vertical="center" wrapText="1"/>
    </xf>
    <xf numFmtId="0" fontId="18" fillId="42" borderId="47" xfId="47" applyFont="1" applyFill="1" applyBorder="1" applyAlignment="1">
      <alignment horizontal="left" vertical="center" wrapText="1"/>
    </xf>
    <xf numFmtId="0" fontId="18" fillId="42" borderId="41" xfId="47" applyFont="1" applyFill="1" applyBorder="1" applyAlignment="1">
      <alignment horizontal="left" vertical="center" wrapText="1"/>
    </xf>
    <xf numFmtId="44" fontId="18" fillId="42" borderId="13" xfId="43" applyFont="1" applyFill="1" applyBorder="1" applyAlignment="1">
      <alignment horizontal="center" vertical="center" wrapText="1"/>
    </xf>
    <xf numFmtId="44" fontId="28" fillId="40" borderId="10" xfId="43" applyFont="1" applyFill="1" applyBorder="1" applyAlignment="1">
      <alignment horizontal="center" vertical="center"/>
    </xf>
    <xf numFmtId="44" fontId="18" fillId="40" borderId="13" xfId="43" applyFont="1" applyFill="1" applyBorder="1" applyAlignment="1">
      <alignment horizontal="center" vertical="center" wrapText="1"/>
    </xf>
    <xf numFmtId="0" fontId="18" fillId="40" borderId="41" xfId="47" applyFont="1" applyFill="1" applyBorder="1" applyAlignment="1">
      <alignment horizontal="left" vertical="center" wrapText="1"/>
    </xf>
    <xf numFmtId="0" fontId="25" fillId="40" borderId="10" xfId="47" applyFont="1" applyFill="1" applyBorder="1" applyAlignment="1">
      <alignment horizontal="right" vertical="center"/>
    </xf>
    <xf numFmtId="44" fontId="18" fillId="42" borderId="10" xfId="43" applyFont="1" applyFill="1" applyBorder="1" applyAlignment="1">
      <alignment horizontal="center" vertical="center" wrapText="1"/>
    </xf>
    <xf numFmtId="44" fontId="18" fillId="41" borderId="13" xfId="43" applyFont="1" applyFill="1" applyBorder="1" applyAlignment="1">
      <alignment horizontal="center" vertical="center" wrapText="1"/>
    </xf>
    <xf numFmtId="0" fontId="18" fillId="41" borderId="10" xfId="47" applyFont="1" applyFill="1" applyBorder="1" applyAlignment="1">
      <alignment horizontal="right" vertical="center"/>
    </xf>
    <xf numFmtId="44" fontId="29" fillId="42" borderId="13" xfId="43" applyFont="1" applyFill="1" applyBorder="1" applyAlignment="1">
      <alignment horizontal="center" vertical="center"/>
    </xf>
    <xf numFmtId="0" fontId="32" fillId="0" borderId="0" xfId="47" applyFont="1" applyAlignment="1">
      <alignment vertical="center"/>
    </xf>
    <xf numFmtId="44" fontId="33" fillId="38" borderId="46" xfId="47" applyNumberFormat="1" applyFont="1" applyFill="1" applyBorder="1" applyAlignment="1">
      <alignment horizontal="center" vertical="center" wrapText="1"/>
    </xf>
    <xf numFmtId="0" fontId="33" fillId="38" borderId="48" xfId="47" applyFont="1" applyFill="1" applyBorder="1" applyAlignment="1">
      <alignment horizontal="left" vertical="center" wrapText="1" indent="14"/>
    </xf>
    <xf numFmtId="0" fontId="33" fillId="38" borderId="49" xfId="47" applyFont="1" applyFill="1" applyBorder="1" applyAlignment="1">
      <alignment horizontal="left" vertical="center" wrapText="1" indent="14"/>
    </xf>
    <xf numFmtId="44" fontId="28" fillId="41" borderId="10" xfId="43" applyFont="1" applyFill="1" applyBorder="1" applyAlignment="1">
      <alignment horizontal="center" vertical="center" wrapText="1"/>
    </xf>
    <xf numFmtId="44" fontId="29" fillId="41" borderId="13" xfId="43" applyFont="1" applyFill="1" applyBorder="1" applyAlignment="1">
      <alignment horizontal="center" vertical="center" wrapText="1"/>
    </xf>
    <xf numFmtId="0" fontId="27" fillId="40" borderId="41" xfId="47" applyFont="1" applyFill="1" applyBorder="1" applyAlignment="1">
      <alignment horizontal="left" vertical="center" wrapText="1"/>
    </xf>
    <xf numFmtId="0" fontId="27" fillId="40" borderId="10" xfId="47" applyFont="1" applyFill="1" applyBorder="1" applyAlignment="1">
      <alignment horizontal="right" vertical="center"/>
    </xf>
    <xf numFmtId="44" fontId="28" fillId="42" borderId="10" xfId="43" applyFont="1" applyFill="1" applyBorder="1" applyAlignment="1">
      <alignment horizontal="center" vertical="center" wrapText="1"/>
    </xf>
    <xf numFmtId="0" fontId="27" fillId="0" borderId="0" xfId="47" applyFont="1" applyAlignment="1">
      <alignment vertical="center"/>
    </xf>
    <xf numFmtId="0" fontId="33" fillId="38" borderId="48" xfId="47" applyFont="1" applyFill="1" applyBorder="1" applyAlignment="1">
      <alignment horizontal="left" vertical="center" wrapText="1" indent="16"/>
    </xf>
    <xf numFmtId="0" fontId="33" fillId="38" borderId="49" xfId="47" applyFont="1" applyFill="1" applyBorder="1" applyAlignment="1">
      <alignment horizontal="left" vertical="center" wrapText="1" indent="16"/>
    </xf>
    <xf numFmtId="0" fontId="18" fillId="42" borderId="47" xfId="47" applyFont="1" applyFill="1" applyBorder="1" applyAlignment="1">
      <alignment horizontal="right" vertical="center" wrapText="1"/>
    </xf>
    <xf numFmtId="0" fontId="28" fillId="42" borderId="10" xfId="47" applyFont="1" applyFill="1" applyBorder="1" applyAlignment="1">
      <alignment horizontal="center" vertical="center" wrapText="1"/>
    </xf>
    <xf numFmtId="0" fontId="29" fillId="42" borderId="10" xfId="47" applyFont="1" applyFill="1" applyBorder="1" applyAlignment="1">
      <alignment horizontal="center" vertical="center" wrapText="1"/>
    </xf>
    <xf numFmtId="0" fontId="31" fillId="42" borderId="41" xfId="47" applyFont="1" applyFill="1" applyBorder="1" applyAlignment="1">
      <alignment horizontal="left" vertical="center" wrapText="1" indent="1"/>
    </xf>
    <xf numFmtId="0" fontId="28" fillId="0" borderId="10" xfId="47" applyFont="1" applyBorder="1" applyAlignment="1">
      <alignment horizontal="center" vertical="center" wrapText="1"/>
    </xf>
    <xf numFmtId="0" fontId="31" fillId="0" borderId="11" xfId="47" applyFont="1" applyBorder="1" applyAlignment="1">
      <alignment vertical="center" wrapText="1"/>
    </xf>
    <xf numFmtId="0" fontId="26" fillId="0" borderId="11" xfId="47" applyFont="1" applyBorder="1" applyAlignment="1">
      <alignment vertical="center"/>
    </xf>
    <xf numFmtId="16" fontId="28" fillId="0" borderId="10" xfId="47" applyNumberFormat="1" applyFont="1" applyBorder="1" applyAlignment="1">
      <alignment horizontal="center" vertical="center" wrapText="1"/>
    </xf>
    <xf numFmtId="0" fontId="31" fillId="0" borderId="13" xfId="47" applyFont="1" applyBorder="1" applyAlignment="1">
      <alignment vertical="center" wrapText="1"/>
    </xf>
    <xf numFmtId="0" fontId="26" fillId="0" borderId="13" xfId="47" applyFont="1" applyBorder="1" applyAlignment="1">
      <alignment vertical="center"/>
    </xf>
    <xf numFmtId="164" fontId="27" fillId="40" borderId="10" xfId="43" applyNumberFormat="1" applyFont="1" applyFill="1" applyBorder="1" applyAlignment="1">
      <alignment horizontal="center" vertical="center"/>
    </xf>
    <xf numFmtId="44" fontId="27" fillId="39" borderId="10" xfId="43" applyFont="1" applyFill="1" applyBorder="1" applyAlignment="1">
      <alignment horizontal="right" vertical="center"/>
    </xf>
    <xf numFmtId="44" fontId="27" fillId="34" borderId="10" xfId="43" applyFont="1" applyFill="1" applyBorder="1" applyAlignment="1">
      <alignment horizontal="center" vertical="center"/>
    </xf>
    <xf numFmtId="44" fontId="27" fillId="40" borderId="10" xfId="43" applyFont="1" applyFill="1" applyBorder="1" applyAlignment="1">
      <alignment horizontal="right" vertical="center"/>
    </xf>
    <xf numFmtId="164" fontId="27" fillId="0" borderId="10" xfId="43" applyNumberFormat="1" applyFont="1" applyFill="1" applyBorder="1" applyAlignment="1">
      <alignment horizontal="center" vertical="center"/>
    </xf>
    <xf numFmtId="44" fontId="27" fillId="0" borderId="10" xfId="43" applyFont="1" applyFill="1" applyBorder="1" applyAlignment="1">
      <alignment horizontal="right" vertical="center"/>
    </xf>
    <xf numFmtId="44" fontId="31" fillId="0" borderId="10" xfId="43" applyFont="1" applyFill="1" applyBorder="1" applyAlignment="1">
      <alignment horizontal="center" vertical="center" wrapText="1"/>
    </xf>
    <xf numFmtId="44" fontId="28" fillId="41" borderId="10" xfId="43" applyFont="1" applyFill="1" applyBorder="1" applyAlignment="1">
      <alignment horizontal="left" vertical="center" wrapText="1"/>
    </xf>
    <xf numFmtId="44" fontId="28" fillId="41" borderId="11" xfId="43" applyFont="1" applyFill="1" applyBorder="1" applyAlignment="1">
      <alignment horizontal="right" vertical="center"/>
    </xf>
    <xf numFmtId="44" fontId="18" fillId="34" borderId="11" xfId="43" applyFont="1" applyFill="1" applyBorder="1" applyAlignment="1">
      <alignment horizontal="center" vertical="center" wrapText="1"/>
    </xf>
    <xf numFmtId="44" fontId="18" fillId="0" borderId="10" xfId="43" applyFont="1" applyFill="1" applyBorder="1" applyAlignment="1">
      <alignment horizontal="center" vertical="center" wrapText="1"/>
    </xf>
    <xf numFmtId="44" fontId="18" fillId="41" borderId="10" xfId="43" applyFont="1" applyFill="1" applyBorder="1" applyAlignment="1">
      <alignment horizontal="left" vertical="center" wrapText="1"/>
    </xf>
    <xf numFmtId="44" fontId="31" fillId="0" borderId="10" xfId="43" applyFont="1" applyFill="1" applyBorder="1" applyAlignment="1">
      <alignment horizontal="center" vertical="center"/>
    </xf>
    <xf numFmtId="44" fontId="18" fillId="34" borderId="11" xfId="43" applyFont="1" applyFill="1" applyBorder="1" applyAlignment="1">
      <alignment horizontal="center" vertical="center"/>
    </xf>
    <xf numFmtId="44" fontId="18" fillId="0" borderId="10" xfId="43" applyFont="1" applyFill="1" applyBorder="1" applyAlignment="1">
      <alignment horizontal="center" vertical="center"/>
    </xf>
    <xf numFmtId="44" fontId="18" fillId="41" borderId="10" xfId="43" applyFont="1" applyFill="1" applyBorder="1" applyAlignment="1">
      <alignment horizontal="right" vertical="center"/>
    </xf>
    <xf numFmtId="44" fontId="28" fillId="42" borderId="10" xfId="43" applyFont="1" applyFill="1" applyBorder="1" applyAlignment="1">
      <alignment horizontal="right" vertical="center"/>
    </xf>
    <xf numFmtId="44" fontId="28" fillId="42" borderId="11" xfId="43" applyFont="1" applyFill="1" applyBorder="1" applyAlignment="1">
      <alignment horizontal="right" vertical="center"/>
    </xf>
    <xf numFmtId="44" fontId="18" fillId="42" borderId="10" xfId="43" applyFont="1" applyFill="1" applyBorder="1" applyAlignment="1">
      <alignment horizontal="right" vertical="center"/>
    </xf>
    <xf numFmtId="44" fontId="29" fillId="42" borderId="10" xfId="43" applyFont="1" applyFill="1" applyBorder="1" applyAlignment="1">
      <alignment horizontal="right" vertical="center"/>
    </xf>
    <xf numFmtId="44" fontId="29" fillId="42" borderId="11" xfId="43" applyFont="1" applyFill="1" applyBorder="1" applyAlignment="1">
      <alignment horizontal="right" vertical="center"/>
    </xf>
    <xf numFmtId="44" fontId="28" fillId="0" borderId="10" xfId="43" applyFont="1" applyFill="1" applyBorder="1" applyAlignment="1">
      <alignment horizontal="center" vertical="center" wrapText="1"/>
    </xf>
    <xf numFmtId="44" fontId="29" fillId="34" borderId="11" xfId="43" applyFont="1" applyFill="1" applyBorder="1" applyAlignment="1">
      <alignment horizontal="center" vertical="center" wrapText="1"/>
    </xf>
    <xf numFmtId="44" fontId="29" fillId="0" borderId="10" xfId="43" applyFont="1" applyFill="1" applyBorder="1" applyAlignment="1">
      <alignment horizontal="center" vertical="center" wrapText="1"/>
    </xf>
    <xf numFmtId="44" fontId="29" fillId="42" borderId="10" xfId="43" applyFont="1" applyFill="1" applyBorder="1" applyAlignment="1">
      <alignment horizontal="left" vertical="center" wrapText="1"/>
    </xf>
    <xf numFmtId="44" fontId="29" fillId="41" borderId="10" xfId="43" applyFont="1" applyFill="1" applyBorder="1" applyAlignment="1">
      <alignment horizontal="left" vertical="center" wrapText="1"/>
    </xf>
    <xf numFmtId="44" fontId="28" fillId="0" borderId="10" xfId="43" applyFont="1" applyFill="1" applyBorder="1" applyAlignment="1">
      <alignment horizontal="center" vertical="center"/>
    </xf>
    <xf numFmtId="44" fontId="29" fillId="34" borderId="11" xfId="43" applyFont="1" applyFill="1" applyBorder="1" applyAlignment="1">
      <alignment horizontal="center" vertical="center"/>
    </xf>
    <xf numFmtId="44" fontId="29" fillId="0" borderId="10" xfId="43" applyFont="1" applyFill="1" applyBorder="1" applyAlignment="1">
      <alignment horizontal="center" vertical="center"/>
    </xf>
    <xf numFmtId="44" fontId="28" fillId="41" borderId="10" xfId="43" applyFont="1" applyFill="1" applyBorder="1" applyAlignment="1">
      <alignment horizontal="right" vertical="center"/>
    </xf>
    <xf numFmtId="44" fontId="29" fillId="41" borderId="10" xfId="43" applyFont="1" applyFill="1" applyBorder="1" applyAlignment="1">
      <alignment horizontal="right" vertical="center"/>
    </xf>
    <xf numFmtId="44" fontId="28" fillId="0" borderId="11" xfId="43" applyFont="1" applyFill="1" applyBorder="1" applyAlignment="1">
      <alignment horizontal="center" vertical="center"/>
    </xf>
    <xf numFmtId="44" fontId="29" fillId="0" borderId="11" xfId="43" applyFont="1" applyFill="1" applyBorder="1" applyAlignment="1">
      <alignment horizontal="center" vertical="center"/>
    </xf>
    <xf numFmtId="164" fontId="31" fillId="41" borderId="43" xfId="43" applyNumberFormat="1" applyFont="1" applyFill="1" applyBorder="1" applyAlignment="1">
      <alignment horizontal="center" vertical="center"/>
    </xf>
    <xf numFmtId="44" fontId="28" fillId="41" borderId="43" xfId="43" applyFont="1" applyFill="1" applyBorder="1" applyAlignment="1">
      <alignment horizontal="right" vertical="center"/>
    </xf>
    <xf numFmtId="164" fontId="31" fillId="34" borderId="43" xfId="43" applyNumberFormat="1" applyFont="1" applyFill="1" applyBorder="1" applyAlignment="1">
      <alignment horizontal="center" vertical="center"/>
    </xf>
    <xf numFmtId="164" fontId="31" fillId="0" borderId="43" xfId="43" applyNumberFormat="1" applyFont="1" applyFill="1" applyBorder="1" applyAlignment="1">
      <alignment horizontal="center" vertical="center"/>
    </xf>
    <xf numFmtId="44" fontId="28" fillId="0" borderId="43" xfId="43" applyFont="1" applyFill="1" applyBorder="1" applyAlignment="1">
      <alignment horizontal="center" vertical="center"/>
    </xf>
    <xf numFmtId="10" fontId="27" fillId="38" borderId="45" xfId="47" applyNumberFormat="1" applyFont="1" applyFill="1" applyBorder="1" applyAlignment="1">
      <alignment horizontal="right" vertical="center" wrapText="1" indent="1"/>
    </xf>
    <xf numFmtId="44" fontId="27" fillId="38" borderId="45" xfId="47" applyNumberFormat="1" applyFont="1" applyFill="1" applyBorder="1" applyAlignment="1">
      <alignment horizontal="right" vertical="center" wrapText="1" indent="1"/>
    </xf>
    <xf numFmtId="0" fontId="27" fillId="34" borderId="45" xfId="47" applyFont="1" applyFill="1" applyBorder="1" applyAlignment="1">
      <alignment horizontal="right" vertical="center" wrapText="1" indent="1"/>
    </xf>
    <xf numFmtId="164" fontId="27" fillId="40" borderId="13" xfId="43" applyNumberFormat="1" applyFont="1" applyFill="1" applyBorder="1" applyAlignment="1">
      <alignment horizontal="center" vertical="center"/>
    </xf>
    <xf numFmtId="44" fontId="27" fillId="39" borderId="13" xfId="43" applyFont="1" applyFill="1" applyBorder="1" applyAlignment="1">
      <alignment horizontal="right" vertical="center"/>
    </xf>
    <xf numFmtId="44" fontId="27" fillId="34" borderId="13" xfId="43" applyFont="1" applyFill="1" applyBorder="1" applyAlignment="1">
      <alignment horizontal="center" vertical="center"/>
    </xf>
    <xf numFmtId="44" fontId="27" fillId="40" borderId="13" xfId="43" applyFont="1" applyFill="1" applyBorder="1" applyAlignment="1">
      <alignment horizontal="center" vertical="center"/>
    </xf>
    <xf numFmtId="44" fontId="27" fillId="0" borderId="13" xfId="43" applyFont="1" applyFill="1" applyBorder="1" applyAlignment="1">
      <alignment horizontal="center" vertical="center"/>
    </xf>
    <xf numFmtId="44" fontId="31" fillId="41" borderId="10" xfId="43" applyFont="1" applyFill="1" applyBorder="1" applyAlignment="1">
      <alignment horizontal="left" vertical="center" wrapText="1"/>
    </xf>
    <xf numFmtId="44" fontId="29" fillId="34" borderId="13" xfId="43" applyFont="1" applyFill="1" applyBorder="1" applyAlignment="1">
      <alignment horizontal="center" vertical="center"/>
    </xf>
    <xf numFmtId="44" fontId="29" fillId="0" borderId="13" xfId="43" applyFont="1" applyFill="1" applyBorder="1" applyAlignment="1">
      <alignment horizontal="center" vertical="center"/>
    </xf>
    <xf numFmtId="44" fontId="29" fillId="41" borderId="13" xfId="43" applyFont="1" applyFill="1" applyBorder="1" applyAlignment="1">
      <alignment horizontal="right" vertical="center"/>
    </xf>
    <xf numFmtId="44" fontId="31" fillId="0" borderId="10" xfId="43" applyFont="1" applyFill="1" applyBorder="1" applyAlignment="1">
      <alignment horizontal="left" vertical="center" wrapText="1"/>
    </xf>
    <xf numFmtId="44" fontId="29" fillId="0" borderId="13" xfId="43" applyFont="1" applyFill="1" applyBorder="1" applyAlignment="1">
      <alignment horizontal="right" vertical="center"/>
    </xf>
    <xf numFmtId="44" fontId="29" fillId="34" borderId="10" xfId="43" applyFont="1" applyFill="1" applyBorder="1" applyAlignment="1">
      <alignment horizontal="center" vertical="center"/>
    </xf>
    <xf numFmtId="44" fontId="29" fillId="0" borderId="10" xfId="43" applyFont="1" applyFill="1" applyBorder="1" applyAlignment="1">
      <alignment horizontal="left" vertical="center" wrapText="1"/>
    </xf>
    <xf numFmtId="44" fontId="27" fillId="40" borderId="10" xfId="43" applyFont="1" applyFill="1" applyBorder="1" applyAlignment="1">
      <alignment horizontal="left" vertical="center" wrapText="1"/>
    </xf>
    <xf numFmtId="44" fontId="27" fillId="0" borderId="13" xfId="43" applyFont="1" applyFill="1" applyBorder="1" applyAlignment="1">
      <alignment horizontal="center" vertical="center" wrapText="1"/>
    </xf>
    <xf numFmtId="44" fontId="28" fillId="42" borderId="10" xfId="43" applyFont="1" applyFill="1" applyBorder="1" applyAlignment="1">
      <alignment horizontal="left" vertical="center" wrapText="1"/>
    </xf>
    <xf numFmtId="44" fontId="29" fillId="34" borderId="13" xfId="43" applyFont="1" applyFill="1" applyBorder="1" applyAlignment="1">
      <alignment horizontal="center" vertical="center" wrapText="1"/>
    </xf>
    <xf numFmtId="44" fontId="29" fillId="0" borderId="13" xfId="43" applyFont="1" applyFill="1" applyBorder="1" applyAlignment="1">
      <alignment horizontal="center" vertical="center" wrapText="1"/>
    </xf>
    <xf numFmtId="44" fontId="29" fillId="42" borderId="13" xfId="43" applyFont="1" applyFill="1" applyBorder="1" applyAlignment="1">
      <alignment horizontal="left" vertical="center" wrapText="1"/>
    </xf>
    <xf numFmtId="44" fontId="27" fillId="0" borderId="10" xfId="43" applyFont="1" applyFill="1" applyBorder="1" applyAlignment="1">
      <alignment horizontal="center" vertical="center" wrapText="1"/>
    </xf>
    <xf numFmtId="44" fontId="29" fillId="34" borderId="10" xfId="43" applyFont="1" applyFill="1" applyBorder="1" applyAlignment="1">
      <alignment horizontal="center" vertical="center" wrapText="1"/>
    </xf>
    <xf numFmtId="44" fontId="31" fillId="42" borderId="10" xfId="43" applyFont="1" applyFill="1" applyBorder="1" applyAlignment="1">
      <alignment horizontal="left" vertical="center" wrapText="1"/>
    </xf>
    <xf numFmtId="44" fontId="18" fillId="34" borderId="13" xfId="43" applyFont="1" applyFill="1" applyBorder="1" applyAlignment="1">
      <alignment horizontal="center" vertical="center" wrapText="1"/>
    </xf>
    <xf numFmtId="44" fontId="18" fillId="0" borderId="13" xfId="43" applyFont="1" applyFill="1" applyBorder="1" applyAlignment="1">
      <alignment horizontal="center" vertical="center" wrapText="1"/>
    </xf>
    <xf numFmtId="44" fontId="18" fillId="42" borderId="13" xfId="43" applyFont="1" applyFill="1" applyBorder="1" applyAlignment="1">
      <alignment horizontal="left" vertical="center" wrapText="1"/>
    </xf>
    <xf numFmtId="44" fontId="31" fillId="40" borderId="10" xfId="43" applyFont="1" applyFill="1" applyBorder="1" applyAlignment="1">
      <alignment horizontal="left" vertical="center" wrapText="1"/>
    </xf>
    <xf numFmtId="44" fontId="28" fillId="40" borderId="10" xfId="43" applyFont="1" applyFill="1" applyBorder="1" applyAlignment="1">
      <alignment horizontal="right" vertical="center"/>
    </xf>
    <xf numFmtId="44" fontId="18" fillId="40" borderId="13" xfId="43" applyFont="1" applyFill="1" applyBorder="1" applyAlignment="1">
      <alignment horizontal="left" vertical="center" wrapText="1"/>
    </xf>
    <xf numFmtId="44" fontId="18" fillId="34" borderId="10" xfId="43" applyFont="1" applyFill="1" applyBorder="1" applyAlignment="1">
      <alignment horizontal="center" vertical="center" wrapText="1"/>
    </xf>
    <xf numFmtId="44" fontId="18" fillId="42" borderId="10" xfId="43" applyFont="1" applyFill="1" applyBorder="1" applyAlignment="1">
      <alignment horizontal="left" vertical="center" wrapText="1"/>
    </xf>
    <xf numFmtId="44" fontId="18" fillId="41" borderId="13" xfId="43" applyFont="1" applyFill="1" applyBorder="1" applyAlignment="1">
      <alignment horizontal="left" vertical="center" wrapText="1"/>
    </xf>
    <xf numFmtId="44" fontId="29" fillId="42" borderId="13" xfId="43" applyFont="1" applyFill="1" applyBorder="1" applyAlignment="1">
      <alignment horizontal="right" vertical="center"/>
    </xf>
    <xf numFmtId="164" fontId="33" fillId="38" borderId="10" xfId="43" applyNumberFormat="1" applyFont="1" applyFill="1" applyBorder="1" applyAlignment="1">
      <alignment horizontal="center" vertical="center"/>
    </xf>
    <xf numFmtId="44" fontId="33" fillId="38" borderId="46" xfId="47" applyNumberFormat="1" applyFont="1" applyFill="1" applyBorder="1" applyAlignment="1">
      <alignment horizontal="right" vertical="center" wrapText="1" indent="1"/>
    </xf>
    <xf numFmtId="44" fontId="33" fillId="34" borderId="46" xfId="47" applyNumberFormat="1" applyFont="1" applyFill="1" applyBorder="1" applyAlignment="1">
      <alignment horizontal="right" vertical="center" wrapText="1" indent="1"/>
    </xf>
    <xf numFmtId="164" fontId="27" fillId="34" borderId="10" xfId="43" applyNumberFormat="1" applyFont="1" applyFill="1" applyBorder="1" applyAlignment="1">
      <alignment horizontal="center" vertical="center"/>
    </xf>
    <xf numFmtId="44" fontId="28" fillId="0" borderId="13" xfId="43" applyFont="1" applyFill="1" applyBorder="1" applyAlignment="1">
      <alignment horizontal="center" vertical="center" wrapText="1"/>
    </xf>
    <xf numFmtId="44" fontId="28" fillId="41" borderId="13" xfId="43" applyFont="1" applyFill="1" applyBorder="1" applyAlignment="1">
      <alignment horizontal="left" vertical="center" wrapText="1"/>
    </xf>
    <xf numFmtId="44" fontId="29" fillId="41" borderId="13" xfId="43" applyFont="1" applyFill="1" applyBorder="1" applyAlignment="1">
      <alignment horizontal="left" vertical="center" wrapText="1"/>
    </xf>
    <xf numFmtId="164" fontId="31" fillId="0" borderId="10" xfId="43" applyNumberFormat="1" applyFont="1" applyFill="1" applyBorder="1" applyAlignment="1">
      <alignment horizontal="center" vertical="center"/>
    </xf>
    <xf numFmtId="44" fontId="28" fillId="42" borderId="13" xfId="43" applyFont="1" applyFill="1" applyBorder="1" applyAlignment="1">
      <alignment horizontal="right" vertical="center"/>
    </xf>
    <xf numFmtId="164" fontId="31" fillId="34" borderId="13" xfId="43" applyNumberFormat="1" applyFont="1" applyFill="1" applyBorder="1" applyAlignment="1">
      <alignment horizontal="center" vertical="center"/>
    </xf>
    <xf numFmtId="164" fontId="31" fillId="34" borderId="10" xfId="43" applyNumberFormat="1" applyFont="1" applyFill="1" applyBorder="1" applyAlignment="1">
      <alignment horizontal="center" vertical="center"/>
    </xf>
    <xf numFmtId="16" fontId="36" fillId="0" borderId="10" xfId="47" applyNumberFormat="1" applyFont="1" applyBorder="1" applyAlignment="1">
      <alignment horizontal="center" vertical="center" wrapText="1"/>
    </xf>
    <xf numFmtId="16" fontId="36" fillId="34" borderId="10" xfId="47" applyNumberFormat="1" applyFont="1" applyFill="1" applyBorder="1" applyAlignment="1">
      <alignment horizontal="center" vertical="center" wrapText="1"/>
    </xf>
    <xf numFmtId="16" fontId="36" fillId="0" borderId="10" xfId="47" applyNumberFormat="1" applyFont="1" applyBorder="1" applyAlignment="1">
      <alignment vertical="center" wrapText="1"/>
    </xf>
    <xf numFmtId="0" fontId="31" fillId="0" borderId="11" xfId="47" applyFont="1" applyBorder="1" applyAlignment="1">
      <alignment horizontal="center" vertical="center" wrapText="1"/>
    </xf>
    <xf numFmtId="0" fontId="26" fillId="0" borderId="11" xfId="47" applyFont="1" applyBorder="1" applyAlignment="1">
      <alignment horizontal="center" vertical="center"/>
    </xf>
    <xf numFmtId="16" fontId="28" fillId="0" borderId="41" xfId="47" applyNumberFormat="1" applyFont="1" applyBorder="1" applyAlignment="1">
      <alignment horizontal="center" vertical="center" wrapText="1"/>
    </xf>
    <xf numFmtId="16" fontId="28" fillId="0" borderId="38" xfId="47" applyNumberFormat="1" applyFont="1" applyBorder="1" applyAlignment="1">
      <alignment horizontal="center" vertical="center" wrapText="1"/>
    </xf>
    <xf numFmtId="16" fontId="28" fillId="0" borderId="30" xfId="47" applyNumberFormat="1" applyFont="1" applyBorder="1" applyAlignment="1">
      <alignment horizontal="center" vertical="center" wrapText="1"/>
    </xf>
    <xf numFmtId="16" fontId="28" fillId="34" borderId="38" xfId="47" applyNumberFormat="1" applyFont="1" applyFill="1" applyBorder="1" applyAlignment="1">
      <alignment horizontal="center" vertical="center" wrapText="1"/>
    </xf>
    <xf numFmtId="16" fontId="28" fillId="0" borderId="10" xfId="47" applyNumberFormat="1" applyFont="1" applyBorder="1" applyAlignment="1">
      <alignment horizontal="center" vertical="center" wrapText="1"/>
    </xf>
    <xf numFmtId="0" fontId="31" fillId="0" borderId="13" xfId="47" applyFont="1" applyBorder="1" applyAlignment="1">
      <alignment horizontal="center" vertical="center" wrapText="1"/>
    </xf>
    <xf numFmtId="0" fontId="26" fillId="0" borderId="13" xfId="47" applyFont="1" applyBorder="1" applyAlignment="1">
      <alignment horizontal="center" vertical="center"/>
    </xf>
    <xf numFmtId="0" fontId="25" fillId="34" borderId="0" xfId="47" applyFont="1" applyFill="1" applyAlignment="1">
      <alignment horizontal="center" vertical="center"/>
    </xf>
    <xf numFmtId="40" fontId="18" fillId="0" borderId="0" xfId="47" applyNumberFormat="1" applyFont="1" applyAlignment="1">
      <alignment vertical="center"/>
    </xf>
    <xf numFmtId="40" fontId="31" fillId="0" borderId="0" xfId="47" applyNumberFormat="1" applyFont="1" applyAlignment="1">
      <alignment horizontal="center" vertical="center"/>
    </xf>
    <xf numFmtId="40" fontId="18" fillId="0" borderId="0" xfId="47" applyNumberFormat="1" applyFont="1" applyAlignment="1">
      <alignment horizontal="center" vertical="center"/>
    </xf>
    <xf numFmtId="40" fontId="18" fillId="0" borderId="0" xfId="47" applyNumberFormat="1" applyFont="1" applyAlignment="1">
      <alignment horizontal="left" vertical="center"/>
    </xf>
    <xf numFmtId="1" fontId="18" fillId="0" borderId="0" xfId="47" applyNumberFormat="1" applyFont="1" applyAlignment="1">
      <alignment horizontal="center" vertical="center"/>
    </xf>
    <xf numFmtId="40" fontId="37" fillId="0" borderId="0" xfId="47" applyNumberFormat="1" applyFont="1" applyAlignment="1">
      <alignment vertical="center"/>
    </xf>
    <xf numFmtId="40" fontId="37" fillId="40" borderId="10" xfId="47" applyNumberFormat="1" applyFont="1" applyFill="1" applyBorder="1" applyAlignment="1">
      <alignment horizontal="center" vertical="center" wrapText="1"/>
    </xf>
    <xf numFmtId="40" fontId="37" fillId="40" borderId="41" xfId="47" applyNumberFormat="1" applyFont="1" applyFill="1" applyBorder="1" applyAlignment="1">
      <alignment horizontal="right" vertical="center" wrapText="1" indent="1"/>
    </xf>
    <xf numFmtId="40" fontId="37" fillId="40" borderId="30" xfId="47" applyNumberFormat="1" applyFont="1" applyFill="1" applyBorder="1" applyAlignment="1">
      <alignment horizontal="right" vertical="center" wrapText="1" indent="1"/>
    </xf>
    <xf numFmtId="40" fontId="31" fillId="0" borderId="0" xfId="47" applyNumberFormat="1" applyFont="1" applyAlignment="1">
      <alignment vertical="center"/>
    </xf>
    <xf numFmtId="40" fontId="31" fillId="0" borderId="10" xfId="43" applyNumberFormat="1" applyFont="1" applyFill="1" applyBorder="1" applyAlignment="1">
      <alignment horizontal="center" vertical="center"/>
    </xf>
    <xf numFmtId="40" fontId="31" fillId="0" borderId="10" xfId="47" applyNumberFormat="1" applyFont="1" applyBorder="1" applyAlignment="1">
      <alignment horizontal="left" vertical="center" wrapText="1"/>
    </xf>
    <xf numFmtId="1" fontId="31" fillId="0" borderId="10" xfId="47" applyNumberFormat="1" applyFont="1" applyBorder="1" applyAlignment="1">
      <alignment horizontal="center" vertical="center" wrapText="1"/>
    </xf>
    <xf numFmtId="40" fontId="31" fillId="33" borderId="10" xfId="43" applyNumberFormat="1" applyFont="1" applyFill="1" applyBorder="1" applyAlignment="1">
      <alignment horizontal="center" vertical="center"/>
    </xf>
    <xf numFmtId="40" fontId="31" fillId="33" borderId="10" xfId="47" applyNumberFormat="1" applyFont="1" applyFill="1" applyBorder="1" applyAlignment="1">
      <alignment horizontal="right" vertical="center" wrapText="1" indent="1"/>
    </xf>
    <xf numFmtId="1" fontId="31" fillId="33" borderId="10" xfId="47" applyNumberFormat="1" applyFont="1" applyFill="1" applyBorder="1" applyAlignment="1">
      <alignment horizontal="center" vertical="center" wrapText="1"/>
    </xf>
    <xf numFmtId="40" fontId="18" fillId="0" borderId="10" xfId="43" applyNumberFormat="1" applyFont="1" applyFill="1" applyBorder="1" applyAlignment="1">
      <alignment horizontal="center" vertical="center" wrapText="1"/>
    </xf>
    <xf numFmtId="40" fontId="18" fillId="0" borderId="10" xfId="43" applyNumberFormat="1" applyFont="1" applyFill="1" applyBorder="1" applyAlignment="1">
      <alignment horizontal="left" vertical="center"/>
    </xf>
    <xf numFmtId="1" fontId="18" fillId="0" borderId="10" xfId="47" applyNumberFormat="1" applyFont="1" applyBorder="1" applyAlignment="1">
      <alignment horizontal="center" vertical="center"/>
    </xf>
    <xf numFmtId="40" fontId="18" fillId="0" borderId="10" xfId="43" applyNumberFormat="1" applyFont="1" applyFill="1" applyBorder="1" applyAlignment="1">
      <alignment horizontal="center" vertical="center"/>
    </xf>
    <xf numFmtId="1" fontId="18" fillId="33" borderId="10" xfId="47" applyNumberFormat="1" applyFont="1" applyFill="1" applyBorder="1" applyAlignment="1">
      <alignment horizontal="center" vertical="center"/>
    </xf>
    <xf numFmtId="40" fontId="37" fillId="40" borderId="41" xfId="47" applyNumberFormat="1" applyFont="1" applyFill="1" applyBorder="1" applyAlignment="1">
      <alignment horizontal="right" vertical="center" wrapText="1" indent="1"/>
    </xf>
    <xf numFmtId="40" fontId="37" fillId="40" borderId="30" xfId="47" applyNumberFormat="1" applyFont="1" applyFill="1" applyBorder="1" applyAlignment="1">
      <alignment horizontal="right" vertical="center" wrapText="1" indent="1"/>
    </xf>
    <xf numFmtId="40" fontId="31" fillId="33" borderId="41" xfId="47" applyNumberFormat="1" applyFont="1" applyFill="1" applyBorder="1" applyAlignment="1">
      <alignment horizontal="right" vertical="center" wrapText="1" indent="1"/>
    </xf>
    <xf numFmtId="40" fontId="31" fillId="33" borderId="30" xfId="47" applyNumberFormat="1" applyFont="1" applyFill="1" applyBorder="1" applyAlignment="1">
      <alignment horizontal="right" vertical="center" wrapText="1" indent="1"/>
    </xf>
    <xf numFmtId="40" fontId="18" fillId="0" borderId="10" xfId="47" applyNumberFormat="1" applyFont="1" applyBorder="1" applyAlignment="1">
      <alignment horizontal="left" vertical="center" wrapText="1"/>
    </xf>
    <xf numFmtId="40" fontId="31" fillId="33" borderId="10" xfId="47" applyNumberFormat="1" applyFont="1" applyFill="1" applyBorder="1" applyAlignment="1">
      <alignment horizontal="right" vertical="center" wrapText="1" indent="1"/>
    </xf>
    <xf numFmtId="0" fontId="31" fillId="43" borderId="10" xfId="47" applyFont="1" applyFill="1" applyBorder="1" applyAlignment="1">
      <alignment horizontal="center" vertical="center" wrapText="1"/>
    </xf>
    <xf numFmtId="40" fontId="31" fillId="0" borderId="10" xfId="47" applyNumberFormat="1" applyFont="1" applyBorder="1" applyAlignment="1">
      <alignment horizontal="center" vertical="center"/>
    </xf>
    <xf numFmtId="40" fontId="31" fillId="43" borderId="10" xfId="47" applyNumberFormat="1" applyFont="1" applyFill="1" applyBorder="1" applyAlignment="1">
      <alignment horizontal="center" vertical="center" wrapText="1"/>
    </xf>
  </cellXfs>
  <cellStyles count="48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Currency 2" xfId="46" xr:uid="{E81F3BF1-1510-4D4A-B1F2-4A3A0F8C9A65}"/>
    <cellStyle name="Currency 3" xfId="43" xr:uid="{00000000-0005-0000-0000-00001C000000}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4" xr:uid="{A22B4CD4-E3F1-4597-B7EF-70165109E1D4}"/>
    <cellStyle name="Normal 3" xfId="47" xr:uid="{6B21E45D-7EA3-403C-941D-FFE2260994AD}"/>
    <cellStyle name="Note" xfId="16" builtinId="10" customBuiltin="1"/>
    <cellStyle name="Output" xfId="11" builtinId="21" customBuiltin="1"/>
    <cellStyle name="Percent 2" xfId="45" xr:uid="{45871A25-20EC-4CA4-851E-67039E96F20F}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rlton\AppData\Roaming\Microsoft\Excel\P&amp;L%20Data%20Capture%20Report%20(version%201).xlsb" TargetMode="External"/><Relationship Id="rId1" Type="http://schemas.openxmlformats.org/officeDocument/2006/relationships/externalLinkPath" Target="/Users/Carlton/AppData/Roaming/Microsoft/Excel/P&amp;L%20Data%20Capture%20Report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"/>
      <sheetName val="do not use"/>
      <sheetName val="do not use2"/>
      <sheetName val="do not use3"/>
      <sheetName val="do not use4"/>
      <sheetName val="2019"/>
      <sheetName val="2018"/>
      <sheetName val="2017"/>
      <sheetName val="2016"/>
      <sheetName val="2015"/>
      <sheetName val="2014"/>
      <sheetName val="2013"/>
      <sheetName val="2012"/>
      <sheetName val="2011"/>
    </sheetNames>
    <sheetDataSet>
      <sheetData sheetId="0" refreshError="1"/>
      <sheetData sheetId="1" refreshError="1"/>
      <sheetData sheetId="2" refreshError="1"/>
      <sheetData sheetId="3">
        <row r="11">
          <cell r="C11">
            <v>49592</v>
          </cell>
        </row>
      </sheetData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1"/>
  <sheetViews>
    <sheetView workbookViewId="0">
      <selection activeCell="J23" sqref="J23"/>
    </sheetView>
  </sheetViews>
  <sheetFormatPr defaultRowHeight="15" x14ac:dyDescent="0.25"/>
  <cols>
    <col min="1" max="1" width="5" bestFit="1" customWidth="1"/>
    <col min="2" max="2" width="80.28515625" customWidth="1"/>
  </cols>
  <sheetData>
    <row r="1" spans="1:2" x14ac:dyDescent="0.25">
      <c r="A1" s="5">
        <v>5001</v>
      </c>
      <c r="B1" s="6" t="s">
        <v>23</v>
      </c>
    </row>
    <row r="2" spans="1:2" x14ac:dyDescent="0.25">
      <c r="A2" s="5">
        <v>5003</v>
      </c>
      <c r="B2" s="6" t="s">
        <v>24</v>
      </c>
    </row>
    <row r="3" spans="1:2" x14ac:dyDescent="0.25">
      <c r="A3" s="5">
        <v>5007</v>
      </c>
      <c r="B3" s="6" t="s">
        <v>25</v>
      </c>
    </row>
    <row r="4" spans="1:2" x14ac:dyDescent="0.25">
      <c r="A4" s="5">
        <v>5009</v>
      </c>
      <c r="B4" s="6" t="s">
        <v>26</v>
      </c>
    </row>
    <row r="5" spans="1:2" x14ac:dyDescent="0.25">
      <c r="A5" s="5">
        <v>5011</v>
      </c>
      <c r="B5" s="6" t="s">
        <v>27</v>
      </c>
    </row>
    <row r="6" spans="1:2" x14ac:dyDescent="0.25">
      <c r="A6" s="5">
        <v>5015</v>
      </c>
      <c r="B6" s="6" t="s">
        <v>28</v>
      </c>
    </row>
    <row r="7" spans="1:2" x14ac:dyDescent="0.25">
      <c r="A7" s="5">
        <v>5018</v>
      </c>
      <c r="B7" s="6" t="s">
        <v>29</v>
      </c>
    </row>
    <row r="8" spans="1:2" x14ac:dyDescent="0.25">
      <c r="A8" s="5">
        <v>5019</v>
      </c>
      <c r="B8" s="6" t="s">
        <v>30</v>
      </c>
    </row>
    <row r="9" spans="1:2" x14ac:dyDescent="0.25">
      <c r="A9" s="5">
        <v>5023</v>
      </c>
      <c r="B9" s="6" t="s">
        <v>31</v>
      </c>
    </row>
    <row r="10" spans="1:2" x14ac:dyDescent="0.25">
      <c r="A10" s="5">
        <v>5025</v>
      </c>
      <c r="B10" s="6" t="s">
        <v>32</v>
      </c>
    </row>
    <row r="11" spans="1:2" x14ac:dyDescent="0.25">
      <c r="A11" s="5">
        <v>5030</v>
      </c>
      <c r="B11" s="6" t="s">
        <v>33</v>
      </c>
    </row>
    <row r="12" spans="1:2" x14ac:dyDescent="0.25">
      <c r="A12" s="5">
        <v>5032</v>
      </c>
      <c r="B12" s="6" t="s">
        <v>34</v>
      </c>
    </row>
    <row r="13" spans="1:2" x14ac:dyDescent="0.25">
      <c r="A13" s="5">
        <v>5031</v>
      </c>
      <c r="B13" s="6" t="s">
        <v>35</v>
      </c>
    </row>
    <row r="14" spans="1:2" x14ac:dyDescent="0.25">
      <c r="A14" s="5">
        <v>5033</v>
      </c>
      <c r="B14" s="6" t="s">
        <v>36</v>
      </c>
    </row>
    <row r="15" spans="1:2" x14ac:dyDescent="0.25">
      <c r="A15" s="5">
        <v>5035</v>
      </c>
      <c r="B15" s="6" t="s">
        <v>37</v>
      </c>
    </row>
    <row r="16" spans="1:2" x14ac:dyDescent="0.25">
      <c r="A16" s="5">
        <v>5039</v>
      </c>
      <c r="B16" s="6" t="s">
        <v>38</v>
      </c>
    </row>
    <row r="17" spans="1:2" x14ac:dyDescent="0.25">
      <c r="A17" s="5">
        <v>5048</v>
      </c>
      <c r="B17" s="6" t="s">
        <v>39</v>
      </c>
    </row>
    <row r="18" spans="1:2" x14ac:dyDescent="0.25">
      <c r="A18" s="5">
        <v>5049</v>
      </c>
      <c r="B18" s="6" t="s">
        <v>40</v>
      </c>
    </row>
    <row r="19" spans="1:2" x14ac:dyDescent="0.25">
      <c r="A19" s="5">
        <v>5051</v>
      </c>
      <c r="B19" s="6" t="s">
        <v>41</v>
      </c>
    </row>
    <row r="20" spans="1:2" x14ac:dyDescent="0.25">
      <c r="A20" s="5">
        <v>5053</v>
      </c>
      <c r="B20" s="6" t="s">
        <v>42</v>
      </c>
    </row>
    <row r="21" spans="1:2" x14ac:dyDescent="0.25">
      <c r="A21" s="5">
        <v>6054</v>
      </c>
      <c r="B21" s="6" t="s">
        <v>43</v>
      </c>
    </row>
    <row r="22" spans="1:2" x14ac:dyDescent="0.25">
      <c r="A22" s="5">
        <v>6055</v>
      </c>
      <c r="B22" s="6" t="s">
        <v>44</v>
      </c>
    </row>
    <row r="23" spans="1:2" x14ac:dyDescent="0.25">
      <c r="A23" s="5">
        <v>6056</v>
      </c>
      <c r="B23" s="6" t="s">
        <v>45</v>
      </c>
    </row>
    <row r="24" spans="1:2" x14ac:dyDescent="0.25">
      <c r="A24" s="5">
        <v>6057</v>
      </c>
      <c r="B24" s="6" t="s">
        <v>46</v>
      </c>
    </row>
    <row r="25" spans="1:2" x14ac:dyDescent="0.25">
      <c r="A25" s="5">
        <v>5055</v>
      </c>
      <c r="B25" s="6" t="s">
        <v>47</v>
      </c>
    </row>
    <row r="26" spans="1:2" x14ac:dyDescent="0.25">
      <c r="A26" s="5">
        <v>5060</v>
      </c>
      <c r="B26" s="6" t="s">
        <v>48</v>
      </c>
    </row>
    <row r="27" spans="1:2" x14ac:dyDescent="0.25">
      <c r="A27" s="5">
        <v>5063</v>
      </c>
      <c r="B27" s="6" t="s">
        <v>49</v>
      </c>
    </row>
    <row r="28" spans="1:2" x14ac:dyDescent="0.25">
      <c r="A28" s="5"/>
      <c r="B28" s="6" t="s">
        <v>50</v>
      </c>
    </row>
    <row r="29" spans="1:2" x14ac:dyDescent="0.25">
      <c r="A29" s="5">
        <v>5064</v>
      </c>
      <c r="B29" s="6" t="s">
        <v>51</v>
      </c>
    </row>
    <row r="30" spans="1:2" x14ac:dyDescent="0.25">
      <c r="A30" s="5">
        <v>5065</v>
      </c>
      <c r="B30" s="6" t="s">
        <v>52</v>
      </c>
    </row>
    <row r="31" spans="1:2" x14ac:dyDescent="0.25">
      <c r="A31" s="5"/>
      <c r="B31" s="6" t="s">
        <v>53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8"/>
  <sheetViews>
    <sheetView topLeftCell="A4" workbookViewId="0">
      <selection activeCell="M36" sqref="M36"/>
    </sheetView>
  </sheetViews>
  <sheetFormatPr defaultRowHeight="15" x14ac:dyDescent="0.25"/>
  <cols>
    <col min="1" max="1" width="5.42578125" style="3" bestFit="1" customWidth="1"/>
    <col min="2" max="2" width="16.140625" style="3" bestFit="1" customWidth="1"/>
    <col min="3" max="3" width="11.5703125" style="3" customWidth="1"/>
    <col min="4" max="4" width="31.140625" style="3" customWidth="1"/>
    <col min="5" max="5" width="23" style="1" bestFit="1" customWidth="1"/>
    <col min="6" max="6" width="11.28515625" style="4" bestFit="1" customWidth="1"/>
    <col min="7" max="7" width="11.5703125" style="2" bestFit="1" customWidth="1"/>
    <col min="8" max="8" width="11" style="59" customWidth="1"/>
    <col min="9" max="9" width="11" style="2" customWidth="1"/>
    <col min="10" max="10" width="11" style="59" customWidth="1"/>
    <col min="11" max="11" width="9.140625" style="4"/>
    <col min="12" max="12" width="9.140625" style="3" customWidth="1"/>
    <col min="13" max="13" width="73.140625" style="3" customWidth="1"/>
    <col min="14" max="16384" width="9.140625" style="3"/>
  </cols>
  <sheetData>
    <row r="1" spans="1:13" x14ac:dyDescent="0.25">
      <c r="A1" s="42" t="s">
        <v>0</v>
      </c>
      <c r="B1" s="42" t="s">
        <v>1</v>
      </c>
      <c r="C1" s="42" t="s">
        <v>2</v>
      </c>
      <c r="D1" s="42" t="s">
        <v>3</v>
      </c>
      <c r="E1" s="52" t="s">
        <v>625</v>
      </c>
      <c r="F1" s="52" t="s">
        <v>626</v>
      </c>
      <c r="G1" s="43" t="s">
        <v>4</v>
      </c>
      <c r="H1" s="46" t="s">
        <v>18</v>
      </c>
      <c r="I1" s="47" t="s">
        <v>19</v>
      </c>
      <c r="J1" s="46" t="s">
        <v>18</v>
      </c>
      <c r="K1" s="47" t="s">
        <v>19</v>
      </c>
      <c r="L1" s="46" t="s">
        <v>20</v>
      </c>
      <c r="M1" s="46" t="s">
        <v>646</v>
      </c>
    </row>
    <row r="2" spans="1:13" x14ac:dyDescent="0.25">
      <c r="A2" s="42">
        <v>8405</v>
      </c>
      <c r="B2" s="45">
        <v>45278</v>
      </c>
      <c r="C2" s="45">
        <v>45278</v>
      </c>
      <c r="D2" s="42" t="s">
        <v>5</v>
      </c>
      <c r="E2" s="15"/>
      <c r="F2" s="43"/>
      <c r="G2" s="43">
        <v>-358.59</v>
      </c>
      <c r="H2" s="46"/>
      <c r="I2" s="47"/>
      <c r="J2" s="46"/>
      <c r="K2" s="47"/>
      <c r="L2" s="46" t="s">
        <v>21</v>
      </c>
      <c r="M2" s="46"/>
    </row>
    <row r="3" spans="1:13" x14ac:dyDescent="0.25">
      <c r="A3" s="42">
        <v>8405</v>
      </c>
      <c r="B3" s="45">
        <v>45277</v>
      </c>
      <c r="C3" s="45">
        <v>45278</v>
      </c>
      <c r="D3" s="42" t="s">
        <v>6</v>
      </c>
      <c r="E3" s="15"/>
      <c r="F3" s="43"/>
      <c r="G3" s="43">
        <v>-13.99</v>
      </c>
      <c r="H3" s="46"/>
      <c r="I3" s="47"/>
      <c r="J3" s="46"/>
      <c r="K3" s="47"/>
      <c r="L3" s="46" t="s">
        <v>22</v>
      </c>
      <c r="M3" s="46"/>
    </row>
    <row r="4" spans="1:13" x14ac:dyDescent="0.25">
      <c r="A4" s="42">
        <v>8405</v>
      </c>
      <c r="B4" s="45">
        <v>45274</v>
      </c>
      <c r="C4" s="45">
        <v>45277</v>
      </c>
      <c r="D4" s="42" t="s">
        <v>622</v>
      </c>
      <c r="E4" s="15"/>
      <c r="F4" s="43"/>
      <c r="G4" s="43">
        <v>-173</v>
      </c>
      <c r="H4" s="46">
        <v>4175</v>
      </c>
      <c r="I4" s="47">
        <v>173</v>
      </c>
      <c r="J4" s="46"/>
      <c r="K4" s="47"/>
      <c r="L4" s="46" t="s">
        <v>21</v>
      </c>
      <c r="M4" s="46"/>
    </row>
    <row r="5" spans="1:13" x14ac:dyDescent="0.25">
      <c r="A5" s="42">
        <v>8405</v>
      </c>
      <c r="B5" s="45">
        <v>45274</v>
      </c>
      <c r="C5" s="45">
        <v>45275</v>
      </c>
      <c r="D5" s="42" t="s">
        <v>7</v>
      </c>
      <c r="E5" s="15"/>
      <c r="F5" s="43"/>
      <c r="G5" s="43">
        <v>-63.17</v>
      </c>
      <c r="H5" s="46">
        <v>5031</v>
      </c>
      <c r="I5" s="47">
        <v>63.17</v>
      </c>
      <c r="J5" s="46"/>
      <c r="K5" s="47"/>
      <c r="L5" s="46" t="s">
        <v>22</v>
      </c>
      <c r="M5" s="46"/>
    </row>
    <row r="6" spans="1:13" x14ac:dyDescent="0.25">
      <c r="A6" s="42">
        <v>8405</v>
      </c>
      <c r="B6" s="45">
        <v>45272</v>
      </c>
      <c r="C6" s="45">
        <v>45274</v>
      </c>
      <c r="D6" s="42" t="s">
        <v>8</v>
      </c>
      <c r="E6" s="15"/>
      <c r="F6" s="43"/>
      <c r="G6" s="43">
        <v>-1364.6</v>
      </c>
      <c r="H6" s="46">
        <v>5001</v>
      </c>
      <c r="I6" s="47">
        <v>1364.6</v>
      </c>
      <c r="J6" s="46"/>
      <c r="K6" s="47"/>
      <c r="L6" s="46" t="s">
        <v>21</v>
      </c>
      <c r="M6" s="46"/>
    </row>
    <row r="7" spans="1:13" x14ac:dyDescent="0.25">
      <c r="A7" s="42">
        <v>8405</v>
      </c>
      <c r="B7" s="45">
        <v>45266</v>
      </c>
      <c r="C7" s="45">
        <v>45267</v>
      </c>
      <c r="D7" s="42" t="s">
        <v>9</v>
      </c>
      <c r="E7" s="15"/>
      <c r="F7" s="43"/>
      <c r="G7" s="43">
        <v>-20</v>
      </c>
      <c r="H7" s="46">
        <v>5023</v>
      </c>
      <c r="I7" s="47">
        <v>20</v>
      </c>
      <c r="J7" s="46"/>
      <c r="K7" s="47"/>
      <c r="L7" s="46" t="s">
        <v>22</v>
      </c>
      <c r="M7" s="46"/>
    </row>
    <row r="8" spans="1:13" x14ac:dyDescent="0.25">
      <c r="A8" s="42">
        <v>8405</v>
      </c>
      <c r="B8" s="45">
        <v>45261</v>
      </c>
      <c r="C8" s="45">
        <v>45263</v>
      </c>
      <c r="D8" s="42" t="s">
        <v>10</v>
      </c>
      <c r="E8" s="15"/>
      <c r="F8" s="43"/>
      <c r="G8" s="43">
        <v>-502.03</v>
      </c>
      <c r="H8" s="46">
        <v>5065</v>
      </c>
      <c r="I8" s="47">
        <v>151.97999999999999</v>
      </c>
      <c r="J8" s="46">
        <v>6054</v>
      </c>
      <c r="K8" s="47">
        <v>350.05</v>
      </c>
      <c r="L8" s="46" t="s">
        <v>22</v>
      </c>
      <c r="M8" s="46"/>
    </row>
    <row r="9" spans="1:13" x14ac:dyDescent="0.25">
      <c r="A9" s="42">
        <v>8405</v>
      </c>
      <c r="B9" s="45">
        <v>45261</v>
      </c>
      <c r="C9" s="45">
        <v>45263</v>
      </c>
      <c r="D9" s="42" t="s">
        <v>11</v>
      </c>
      <c r="E9" s="15"/>
      <c r="F9" s="43"/>
      <c r="G9" s="43">
        <v>-55</v>
      </c>
      <c r="H9" s="46"/>
      <c r="I9" s="47"/>
      <c r="J9" s="46"/>
      <c r="K9" s="47"/>
      <c r="L9" s="46" t="s">
        <v>21</v>
      </c>
      <c r="M9" s="46"/>
    </row>
    <row r="10" spans="1:13" x14ac:dyDescent="0.25">
      <c r="A10" s="42">
        <v>8405</v>
      </c>
      <c r="B10" s="45">
        <v>45263</v>
      </c>
      <c r="C10" s="45">
        <v>45263</v>
      </c>
      <c r="D10" s="42" t="s">
        <v>12</v>
      </c>
      <c r="E10" s="15"/>
      <c r="F10" s="43"/>
      <c r="G10" s="43">
        <v>-19.989999999999998</v>
      </c>
      <c r="H10" s="46">
        <v>6054</v>
      </c>
      <c r="I10" s="47">
        <v>19.989999999999998</v>
      </c>
      <c r="J10" s="46"/>
      <c r="K10" s="47"/>
      <c r="L10" s="46" t="s">
        <v>22</v>
      </c>
      <c r="M10" s="46"/>
    </row>
    <row r="11" spans="1:13" x14ac:dyDescent="0.25">
      <c r="A11" s="42">
        <v>8405</v>
      </c>
      <c r="B11" s="45">
        <v>45259</v>
      </c>
      <c r="C11" s="45">
        <v>45261</v>
      </c>
      <c r="D11" s="42" t="s">
        <v>8</v>
      </c>
      <c r="E11" s="15"/>
      <c r="F11" s="43"/>
      <c r="G11" s="43">
        <v>-1064.5999999999999</v>
      </c>
      <c r="H11" s="46">
        <v>5001</v>
      </c>
      <c r="I11" s="47">
        <v>1064.5999999999999</v>
      </c>
      <c r="J11" s="46"/>
      <c r="K11" s="47"/>
      <c r="L11" s="46" t="s">
        <v>21</v>
      </c>
      <c r="M11" s="46"/>
    </row>
    <row r="12" spans="1:13" x14ac:dyDescent="0.25">
      <c r="A12" s="42">
        <v>8405</v>
      </c>
      <c r="B12" s="45">
        <v>45258</v>
      </c>
      <c r="C12" s="45">
        <v>45259</v>
      </c>
      <c r="D12" s="42" t="s">
        <v>13</v>
      </c>
      <c r="E12" s="15"/>
      <c r="F12" s="43"/>
      <c r="G12" s="43">
        <v>-49</v>
      </c>
      <c r="H12" s="46">
        <v>6054</v>
      </c>
      <c r="I12" s="47">
        <v>49</v>
      </c>
      <c r="J12" s="46"/>
      <c r="K12" s="47"/>
      <c r="L12" s="46" t="s">
        <v>22</v>
      </c>
      <c r="M12" s="46"/>
    </row>
    <row r="13" spans="1:13" x14ac:dyDescent="0.25">
      <c r="A13" s="42">
        <v>8405</v>
      </c>
      <c r="B13" s="45">
        <v>45256</v>
      </c>
      <c r="C13" s="45">
        <v>45257</v>
      </c>
      <c r="D13" s="42" t="s">
        <v>14</v>
      </c>
      <c r="E13" s="15"/>
      <c r="F13" s="43"/>
      <c r="G13" s="43">
        <v>-37.5</v>
      </c>
      <c r="H13" s="46"/>
      <c r="I13" s="47"/>
      <c r="J13" s="46"/>
      <c r="K13" s="47"/>
      <c r="L13" s="46" t="s">
        <v>21</v>
      </c>
      <c r="M13" s="46"/>
    </row>
    <row r="14" spans="1:13" x14ac:dyDescent="0.25">
      <c r="A14" s="42">
        <v>8405</v>
      </c>
      <c r="B14" s="45">
        <v>45253</v>
      </c>
      <c r="C14" s="45">
        <v>45253</v>
      </c>
      <c r="D14" s="42" t="s">
        <v>15</v>
      </c>
      <c r="E14" s="15"/>
      <c r="F14" s="43"/>
      <c r="G14" s="43">
        <v>-304.38</v>
      </c>
      <c r="H14" s="46">
        <v>6054</v>
      </c>
      <c r="I14" s="47">
        <v>304.38</v>
      </c>
      <c r="J14" s="46"/>
      <c r="K14" s="47"/>
      <c r="L14" s="46" t="s">
        <v>22</v>
      </c>
      <c r="M14" s="46"/>
    </row>
    <row r="15" spans="1:13" x14ac:dyDescent="0.25">
      <c r="A15" s="42">
        <v>8405</v>
      </c>
      <c r="B15" s="45">
        <v>45249</v>
      </c>
      <c r="C15" s="45">
        <v>45250</v>
      </c>
      <c r="D15" s="42" t="s">
        <v>16</v>
      </c>
      <c r="E15" s="15"/>
      <c r="F15" s="43"/>
      <c r="G15" s="43">
        <v>-121</v>
      </c>
      <c r="H15" s="46"/>
      <c r="I15" s="47"/>
      <c r="J15" s="46"/>
      <c r="K15" s="47"/>
      <c r="L15" s="46" t="s">
        <v>22</v>
      </c>
      <c r="M15" s="46"/>
    </row>
    <row r="16" spans="1:13" x14ac:dyDescent="0.25">
      <c r="A16" s="42">
        <v>8405</v>
      </c>
      <c r="B16" s="45">
        <v>45249</v>
      </c>
      <c r="C16" s="45">
        <v>45250</v>
      </c>
      <c r="D16" s="42" t="s">
        <v>17</v>
      </c>
      <c r="E16" s="15"/>
      <c r="F16" s="43"/>
      <c r="G16" s="43">
        <v>-10</v>
      </c>
      <c r="H16" s="46">
        <v>6054</v>
      </c>
      <c r="I16" s="47">
        <v>10</v>
      </c>
      <c r="J16" s="46"/>
      <c r="K16" s="47"/>
      <c r="L16" s="46" t="s">
        <v>22</v>
      </c>
      <c r="M16" s="46"/>
    </row>
    <row r="17" spans="1:13" x14ac:dyDescent="0.25">
      <c r="A17" s="42">
        <v>8405</v>
      </c>
      <c r="B17" s="45">
        <v>45247</v>
      </c>
      <c r="C17" s="45">
        <v>45249</v>
      </c>
      <c r="D17" s="42" t="s">
        <v>6</v>
      </c>
      <c r="E17" s="15"/>
      <c r="F17" s="43"/>
      <c r="G17" s="43">
        <v>-13.99</v>
      </c>
      <c r="H17" s="46"/>
      <c r="I17" s="47"/>
      <c r="J17" s="46"/>
      <c r="K17" s="47"/>
      <c r="L17" s="46" t="s">
        <v>22</v>
      </c>
      <c r="M17" s="46"/>
    </row>
    <row r="18" spans="1:13" x14ac:dyDescent="0.25">
      <c r="A18" s="48"/>
      <c r="B18" s="48"/>
      <c r="C18" s="48"/>
      <c r="D18" s="48"/>
      <c r="E18" s="49"/>
      <c r="F18" s="50"/>
      <c r="G18" s="51"/>
      <c r="H18" s="57"/>
      <c r="I18" s="51"/>
      <c r="J18" s="57"/>
      <c r="K18" s="60"/>
      <c r="L18" s="54"/>
      <c r="M18" s="54"/>
    </row>
    <row r="19" spans="1:13" x14ac:dyDescent="0.25">
      <c r="A19" s="52" t="s">
        <v>0</v>
      </c>
      <c r="B19" s="52" t="s">
        <v>1</v>
      </c>
      <c r="C19" s="52" t="s">
        <v>2</v>
      </c>
      <c r="D19" s="52" t="s">
        <v>3</v>
      </c>
      <c r="E19" s="52" t="s">
        <v>625</v>
      </c>
      <c r="F19" s="52" t="s">
        <v>626</v>
      </c>
      <c r="G19" s="56" t="s">
        <v>4</v>
      </c>
      <c r="H19" s="46" t="s">
        <v>18</v>
      </c>
      <c r="I19" s="47" t="s">
        <v>19</v>
      </c>
      <c r="J19" s="46" t="s">
        <v>18</v>
      </c>
      <c r="K19" s="47" t="s">
        <v>19</v>
      </c>
      <c r="L19" s="46" t="s">
        <v>20</v>
      </c>
      <c r="M19" s="46" t="s">
        <v>646</v>
      </c>
    </row>
    <row r="20" spans="1:13" x14ac:dyDescent="0.25">
      <c r="A20" s="52">
        <v>8405</v>
      </c>
      <c r="B20" s="53">
        <v>45299</v>
      </c>
      <c r="C20" s="53">
        <v>45300</v>
      </c>
      <c r="D20" s="52" t="s">
        <v>627</v>
      </c>
      <c r="E20" s="52" t="s">
        <v>628</v>
      </c>
      <c r="F20" s="52" t="s">
        <v>629</v>
      </c>
      <c r="G20" s="56">
        <v>-50</v>
      </c>
      <c r="H20" s="58">
        <v>5031</v>
      </c>
      <c r="I20" s="47">
        <v>50</v>
      </c>
      <c r="J20" s="58"/>
      <c r="K20" s="61"/>
      <c r="L20" s="55"/>
      <c r="M20" s="55" t="s">
        <v>648</v>
      </c>
    </row>
    <row r="21" spans="1:13" x14ac:dyDescent="0.25">
      <c r="A21" s="52">
        <v>8405</v>
      </c>
      <c r="B21" s="53">
        <v>45296</v>
      </c>
      <c r="C21" s="53">
        <v>45298</v>
      </c>
      <c r="D21" s="52" t="s">
        <v>630</v>
      </c>
      <c r="E21" s="52" t="s">
        <v>628</v>
      </c>
      <c r="F21" s="52" t="s">
        <v>629</v>
      </c>
      <c r="G21" s="56">
        <v>-229.23</v>
      </c>
      <c r="H21" s="58"/>
      <c r="I21" s="47"/>
      <c r="J21" s="58"/>
      <c r="K21" s="61"/>
      <c r="L21" s="55"/>
      <c r="M21" s="55" t="s">
        <v>647</v>
      </c>
    </row>
    <row r="22" spans="1:13" x14ac:dyDescent="0.25">
      <c r="A22" s="52">
        <v>8405</v>
      </c>
      <c r="B22" s="53">
        <v>45295</v>
      </c>
      <c r="C22" s="53">
        <v>45296</v>
      </c>
      <c r="D22" s="52" t="s">
        <v>631</v>
      </c>
      <c r="E22" s="52" t="s">
        <v>628</v>
      </c>
      <c r="F22" s="52" t="s">
        <v>629</v>
      </c>
      <c r="G22" s="56">
        <v>-38.5</v>
      </c>
      <c r="H22" s="58"/>
      <c r="I22" s="47"/>
      <c r="J22" s="58"/>
      <c r="K22" s="61"/>
      <c r="L22" s="55"/>
      <c r="M22" s="55" t="s">
        <v>647</v>
      </c>
    </row>
    <row r="23" spans="1:13" x14ac:dyDescent="0.25">
      <c r="A23" s="52">
        <v>8405</v>
      </c>
      <c r="B23" s="53">
        <v>45293</v>
      </c>
      <c r="C23" s="53">
        <v>45294</v>
      </c>
      <c r="D23" s="52" t="s">
        <v>632</v>
      </c>
      <c r="E23" s="52" t="s">
        <v>633</v>
      </c>
      <c r="F23" s="52" t="s">
        <v>629</v>
      </c>
      <c r="G23" s="56">
        <v>-19.989999999999998</v>
      </c>
      <c r="H23" s="58">
        <v>6054</v>
      </c>
      <c r="I23" s="47">
        <v>19.989999999999998</v>
      </c>
      <c r="J23" s="58"/>
      <c r="K23" s="61"/>
      <c r="L23" s="55"/>
      <c r="M23" s="55"/>
    </row>
    <row r="24" spans="1:13" x14ac:dyDescent="0.25">
      <c r="A24" s="52">
        <v>8405</v>
      </c>
      <c r="B24" s="53">
        <v>45292</v>
      </c>
      <c r="C24" s="53">
        <v>45293</v>
      </c>
      <c r="D24" s="52" t="s">
        <v>10</v>
      </c>
      <c r="E24" s="52" t="s">
        <v>634</v>
      </c>
      <c r="F24" s="52" t="s">
        <v>629</v>
      </c>
      <c r="G24" s="56">
        <v>-502.01</v>
      </c>
      <c r="H24" s="46">
        <v>5065</v>
      </c>
      <c r="I24" s="47">
        <v>151.97999999999999</v>
      </c>
      <c r="J24" s="46">
        <v>6054</v>
      </c>
      <c r="K24" s="47">
        <v>350.05</v>
      </c>
      <c r="L24" s="55"/>
      <c r="M24" s="55"/>
    </row>
    <row r="25" spans="1:13" x14ac:dyDescent="0.25">
      <c r="A25" s="52">
        <v>8405</v>
      </c>
      <c r="B25" s="53">
        <v>45288</v>
      </c>
      <c r="C25" s="53">
        <v>45289</v>
      </c>
      <c r="D25" s="52" t="s">
        <v>13</v>
      </c>
      <c r="E25" s="52" t="s">
        <v>633</v>
      </c>
      <c r="F25" s="52" t="s">
        <v>629</v>
      </c>
      <c r="G25" s="56">
        <v>-49</v>
      </c>
      <c r="H25" s="58">
        <v>6054</v>
      </c>
      <c r="I25" s="47">
        <v>49</v>
      </c>
      <c r="J25" s="58"/>
      <c r="K25" s="61"/>
      <c r="L25" s="55"/>
      <c r="M25" s="55"/>
    </row>
    <row r="26" spans="1:13" x14ac:dyDescent="0.25">
      <c r="A26" s="52">
        <v>8405</v>
      </c>
      <c r="B26" s="53">
        <v>45286</v>
      </c>
      <c r="C26" s="53">
        <v>45287</v>
      </c>
      <c r="D26" s="52" t="s">
        <v>635</v>
      </c>
      <c r="E26" s="52" t="s">
        <v>633</v>
      </c>
      <c r="F26" s="52" t="s">
        <v>629</v>
      </c>
      <c r="G26" s="56">
        <v>-37.5</v>
      </c>
      <c r="H26" s="58">
        <v>6054</v>
      </c>
      <c r="I26" s="47">
        <v>37.5</v>
      </c>
      <c r="J26" s="58"/>
      <c r="K26" s="61"/>
      <c r="L26" s="55"/>
      <c r="M26" s="55"/>
    </row>
    <row r="27" spans="1:13" x14ac:dyDescent="0.25">
      <c r="A27" s="62">
        <v>8405</v>
      </c>
      <c r="B27" s="63">
        <v>45282</v>
      </c>
      <c r="C27" s="63">
        <v>45285</v>
      </c>
      <c r="D27" s="62" t="s">
        <v>636</v>
      </c>
      <c r="E27" s="62" t="s">
        <v>637</v>
      </c>
      <c r="F27" s="62" t="s">
        <v>629</v>
      </c>
      <c r="G27" s="64">
        <v>-73.709999999999994</v>
      </c>
      <c r="H27" s="65"/>
      <c r="I27" s="66"/>
      <c r="J27" s="65"/>
      <c r="K27" s="67"/>
      <c r="L27" s="68"/>
      <c r="M27" s="68" t="s">
        <v>649</v>
      </c>
    </row>
    <row r="28" spans="1:13" x14ac:dyDescent="0.25">
      <c r="A28" s="62">
        <v>8405</v>
      </c>
      <c r="B28" s="63">
        <v>45282</v>
      </c>
      <c r="C28" s="63">
        <v>45284</v>
      </c>
      <c r="D28" s="62" t="s">
        <v>638</v>
      </c>
      <c r="E28" s="62" t="s">
        <v>628</v>
      </c>
      <c r="F28" s="62" t="s">
        <v>629</v>
      </c>
      <c r="G28" s="64">
        <v>-42.39</v>
      </c>
      <c r="H28" s="65"/>
      <c r="I28" s="66"/>
      <c r="J28" s="65"/>
      <c r="K28" s="67"/>
      <c r="L28" s="68"/>
      <c r="M28" s="68" t="s">
        <v>649</v>
      </c>
    </row>
    <row r="29" spans="1:13" x14ac:dyDescent="0.25">
      <c r="A29" s="52">
        <v>8405</v>
      </c>
      <c r="B29" s="53">
        <v>45283</v>
      </c>
      <c r="C29" s="53">
        <v>45284</v>
      </c>
      <c r="D29" s="52" t="s">
        <v>15</v>
      </c>
      <c r="E29" s="52" t="s">
        <v>639</v>
      </c>
      <c r="F29" s="52" t="s">
        <v>629</v>
      </c>
      <c r="G29" s="56">
        <v>-304.38</v>
      </c>
      <c r="H29" s="58"/>
      <c r="I29" s="47"/>
      <c r="J29" s="58"/>
      <c r="K29" s="61"/>
      <c r="L29" s="55"/>
      <c r="M29" s="55"/>
    </row>
    <row r="30" spans="1:13" x14ac:dyDescent="0.25">
      <c r="A30" s="62">
        <v>8405</v>
      </c>
      <c r="B30" s="63">
        <v>45283</v>
      </c>
      <c r="C30" s="63">
        <v>45284</v>
      </c>
      <c r="D30" s="62" t="s">
        <v>640</v>
      </c>
      <c r="E30" s="62" t="s">
        <v>641</v>
      </c>
      <c r="F30" s="62" t="s">
        <v>629</v>
      </c>
      <c r="G30" s="64">
        <v>-106.31</v>
      </c>
      <c r="H30" s="65"/>
      <c r="I30" s="66"/>
      <c r="J30" s="65"/>
      <c r="K30" s="67"/>
      <c r="L30" s="68"/>
      <c r="M30" s="68" t="s">
        <v>649</v>
      </c>
    </row>
    <row r="31" spans="1:13" x14ac:dyDescent="0.25">
      <c r="A31" s="62">
        <v>8405</v>
      </c>
      <c r="B31" s="63">
        <v>45282</v>
      </c>
      <c r="C31" s="63">
        <v>45284</v>
      </c>
      <c r="D31" s="62" t="s">
        <v>642</v>
      </c>
      <c r="E31" s="62" t="s">
        <v>628</v>
      </c>
      <c r="F31" s="62" t="s">
        <v>629</v>
      </c>
      <c r="G31" s="64">
        <v>-39.22</v>
      </c>
      <c r="H31" s="65"/>
      <c r="I31" s="66"/>
      <c r="J31" s="65"/>
      <c r="K31" s="67"/>
      <c r="L31" s="68"/>
      <c r="M31" s="68" t="s">
        <v>649</v>
      </c>
    </row>
    <row r="32" spans="1:13" x14ac:dyDescent="0.25">
      <c r="A32" s="52">
        <v>8405</v>
      </c>
      <c r="B32" s="53">
        <v>45281</v>
      </c>
      <c r="C32" s="53">
        <v>45281</v>
      </c>
      <c r="D32" s="52" t="s">
        <v>643</v>
      </c>
      <c r="E32" s="52"/>
      <c r="F32" s="52" t="s">
        <v>644</v>
      </c>
      <c r="G32" s="56">
        <v>14582.61</v>
      </c>
      <c r="H32" s="58"/>
      <c r="I32" s="47"/>
      <c r="J32" s="58"/>
      <c r="K32" s="61"/>
      <c r="L32" s="55"/>
      <c r="M32" s="55"/>
    </row>
    <row r="33" spans="1:13" x14ac:dyDescent="0.25">
      <c r="A33" s="52">
        <v>8405</v>
      </c>
      <c r="B33" s="53">
        <v>45279</v>
      </c>
      <c r="C33" s="53">
        <v>45280</v>
      </c>
      <c r="D33" s="52" t="s">
        <v>17</v>
      </c>
      <c r="E33" s="52" t="s">
        <v>639</v>
      </c>
      <c r="F33" s="52" t="s">
        <v>629</v>
      </c>
      <c r="G33" s="56">
        <v>-10</v>
      </c>
      <c r="H33" s="58">
        <v>6054</v>
      </c>
      <c r="I33" s="47">
        <v>10</v>
      </c>
      <c r="J33" s="58"/>
      <c r="K33" s="61"/>
      <c r="L33" s="55"/>
      <c r="M33" s="55" t="s">
        <v>650</v>
      </c>
    </row>
    <row r="34" spans="1:13" x14ac:dyDescent="0.25">
      <c r="A34" s="52">
        <v>8405</v>
      </c>
      <c r="B34" s="53">
        <v>45279</v>
      </c>
      <c r="C34" s="53">
        <v>45280</v>
      </c>
      <c r="D34" s="52" t="s">
        <v>16</v>
      </c>
      <c r="E34" s="52" t="s">
        <v>634</v>
      </c>
      <c r="F34" s="52" t="s">
        <v>629</v>
      </c>
      <c r="G34" s="56">
        <v>-121</v>
      </c>
      <c r="H34" s="58"/>
      <c r="I34" s="47"/>
      <c r="J34" s="58"/>
      <c r="K34" s="61"/>
      <c r="L34" s="55"/>
      <c r="M34" s="55"/>
    </row>
    <row r="35" spans="1:13" x14ac:dyDescent="0.25">
      <c r="A35" s="52">
        <v>8405</v>
      </c>
      <c r="B35" s="53">
        <v>45278</v>
      </c>
      <c r="C35" s="53">
        <v>45279</v>
      </c>
      <c r="D35" s="52" t="s">
        <v>645</v>
      </c>
      <c r="E35" s="52" t="s">
        <v>637</v>
      </c>
      <c r="F35" s="52" t="s">
        <v>629</v>
      </c>
      <c r="G35" s="56">
        <v>-219.51</v>
      </c>
      <c r="H35" s="58">
        <v>6056</v>
      </c>
      <c r="I35" s="47">
        <v>219.51</v>
      </c>
      <c r="J35" s="58"/>
      <c r="K35" s="61"/>
      <c r="L35" s="55"/>
      <c r="M35" s="55"/>
    </row>
    <row r="36" spans="1:13" x14ac:dyDescent="0.25">
      <c r="A36" s="42"/>
      <c r="B36" s="42"/>
      <c r="C36" s="42"/>
      <c r="D36" s="42"/>
      <c r="E36" s="15"/>
      <c r="F36" s="43"/>
      <c r="G36" s="44"/>
      <c r="H36" s="58"/>
      <c r="I36" s="47"/>
      <c r="J36" s="58"/>
      <c r="K36" s="61"/>
      <c r="L36" s="55"/>
      <c r="M36" s="55"/>
    </row>
    <row r="37" spans="1:13" x14ac:dyDescent="0.25">
      <c r="A37" s="42"/>
      <c r="B37" s="42"/>
      <c r="C37" s="42"/>
      <c r="D37" s="42"/>
      <c r="E37" s="15"/>
      <c r="F37" s="43"/>
      <c r="G37" s="44"/>
      <c r="H37" s="58"/>
      <c r="I37" s="47"/>
      <c r="J37" s="58"/>
      <c r="K37" s="61"/>
      <c r="L37" s="55"/>
      <c r="M37" s="55"/>
    </row>
    <row r="38" spans="1:13" x14ac:dyDescent="0.25">
      <c r="A38" s="42"/>
      <c r="B38" s="42"/>
      <c r="C38" s="42"/>
      <c r="D38" s="42"/>
      <c r="E38" s="15"/>
      <c r="F38" s="43"/>
      <c r="G38" s="44"/>
      <c r="H38" s="58"/>
      <c r="I38" s="47"/>
      <c r="J38" s="58"/>
      <c r="K38" s="61"/>
      <c r="L38" s="55"/>
      <c r="M38" s="55"/>
    </row>
    <row r="39" spans="1:13" x14ac:dyDescent="0.25">
      <c r="A39" s="42"/>
      <c r="B39" s="42"/>
      <c r="C39" s="42"/>
      <c r="D39" s="42"/>
      <c r="E39" s="15"/>
      <c r="F39" s="43"/>
      <c r="G39" s="44"/>
      <c r="H39" s="58"/>
      <c r="I39" s="47"/>
      <c r="J39" s="58"/>
      <c r="K39" s="61"/>
      <c r="L39" s="55"/>
      <c r="M39" s="55"/>
    </row>
    <row r="40" spans="1:13" x14ac:dyDescent="0.25">
      <c r="A40" s="42"/>
      <c r="B40" s="42"/>
      <c r="C40" s="42"/>
      <c r="D40" s="42"/>
      <c r="E40" s="15"/>
      <c r="F40" s="43"/>
      <c r="G40" s="44"/>
      <c r="H40" s="58"/>
      <c r="I40" s="47"/>
      <c r="J40" s="58"/>
      <c r="K40" s="61"/>
      <c r="L40" s="55"/>
      <c r="M40" s="55"/>
    </row>
    <row r="41" spans="1:13" x14ac:dyDescent="0.25">
      <c r="A41" s="42"/>
      <c r="B41" s="42"/>
      <c r="C41" s="42"/>
      <c r="D41" s="42"/>
      <c r="E41" s="15"/>
      <c r="F41" s="43"/>
      <c r="G41" s="44"/>
      <c r="H41" s="58"/>
      <c r="I41" s="47"/>
      <c r="J41" s="58"/>
      <c r="K41" s="61"/>
      <c r="L41" s="55"/>
      <c r="M41" s="55"/>
    </row>
    <row r="42" spans="1:13" x14ac:dyDescent="0.25">
      <c r="A42" s="42"/>
      <c r="B42" s="42"/>
      <c r="C42" s="42"/>
      <c r="D42" s="42"/>
      <c r="E42" s="15"/>
      <c r="F42" s="43"/>
      <c r="G42" s="44"/>
      <c r="H42" s="58"/>
      <c r="I42" s="47"/>
      <c r="J42" s="58"/>
      <c r="K42" s="61"/>
      <c r="L42" s="55"/>
      <c r="M42" s="55"/>
    </row>
    <row r="43" spans="1:13" x14ac:dyDescent="0.25">
      <c r="A43" s="42"/>
      <c r="B43" s="42"/>
      <c r="C43" s="42"/>
      <c r="D43" s="42"/>
      <c r="E43" s="15"/>
      <c r="F43" s="43"/>
      <c r="G43" s="44"/>
      <c r="H43" s="58"/>
      <c r="I43" s="47"/>
      <c r="J43" s="58"/>
      <c r="K43" s="61"/>
      <c r="L43" s="55"/>
      <c r="M43" s="55"/>
    </row>
    <row r="44" spans="1:13" x14ac:dyDescent="0.25">
      <c r="A44" s="42"/>
      <c r="B44" s="42"/>
      <c r="C44" s="42"/>
      <c r="D44" s="42"/>
      <c r="E44" s="15"/>
      <c r="F44" s="43"/>
      <c r="G44" s="44"/>
      <c r="H44" s="58"/>
      <c r="I44" s="47"/>
      <c r="J44" s="58"/>
      <c r="K44" s="61"/>
      <c r="L44" s="55"/>
      <c r="M44" s="55"/>
    </row>
    <row r="45" spans="1:13" x14ac:dyDescent="0.25">
      <c r="A45" s="42"/>
      <c r="B45" s="42"/>
      <c r="C45" s="42"/>
      <c r="D45" s="42"/>
      <c r="E45" s="15"/>
      <c r="F45" s="43"/>
      <c r="G45" s="44"/>
      <c r="H45" s="58"/>
      <c r="I45" s="47"/>
      <c r="J45" s="58"/>
      <c r="K45" s="61"/>
      <c r="L45" s="55"/>
      <c r="M45" s="55"/>
    </row>
    <row r="46" spans="1:13" x14ac:dyDescent="0.25">
      <c r="A46" s="42"/>
      <c r="B46" s="42"/>
      <c r="C46" s="42"/>
      <c r="D46" s="42"/>
      <c r="E46" s="15"/>
      <c r="F46" s="43"/>
      <c r="G46" s="44"/>
      <c r="H46" s="58"/>
      <c r="I46" s="47"/>
      <c r="J46" s="58"/>
      <c r="K46" s="61"/>
      <c r="L46" s="55"/>
      <c r="M46" s="55"/>
    </row>
    <row r="47" spans="1:13" x14ac:dyDescent="0.25">
      <c r="A47" s="42"/>
      <c r="B47" s="42"/>
      <c r="C47" s="42"/>
      <c r="D47" s="42"/>
      <c r="E47" s="15"/>
      <c r="F47" s="43"/>
      <c r="G47" s="44"/>
      <c r="H47" s="58"/>
      <c r="I47" s="47"/>
      <c r="J47" s="58"/>
      <c r="K47" s="61"/>
      <c r="L47" s="55"/>
      <c r="M47" s="55"/>
    </row>
    <row r="48" spans="1:13" x14ac:dyDescent="0.25">
      <c r="A48" s="42"/>
      <c r="B48" s="42"/>
      <c r="C48" s="42"/>
      <c r="D48" s="42"/>
      <c r="E48" s="15"/>
      <c r="F48" s="43"/>
      <c r="G48" s="44"/>
      <c r="H48" s="58"/>
      <c r="I48" s="47"/>
      <c r="J48" s="58"/>
      <c r="K48" s="61"/>
      <c r="L48" s="55"/>
      <c r="M48" s="55"/>
    </row>
    <row r="49" spans="1:13" x14ac:dyDescent="0.25">
      <c r="A49" s="42"/>
      <c r="B49" s="42"/>
      <c r="C49" s="42"/>
      <c r="D49" s="42"/>
      <c r="E49" s="15"/>
      <c r="F49" s="43"/>
      <c r="G49" s="44"/>
      <c r="H49" s="58"/>
      <c r="I49" s="47"/>
      <c r="J49" s="58"/>
      <c r="K49" s="61"/>
      <c r="L49" s="55"/>
      <c r="M49" s="55"/>
    </row>
    <row r="50" spans="1:13" x14ac:dyDescent="0.25">
      <c r="A50" s="42"/>
      <c r="B50" s="42"/>
      <c r="C50" s="42"/>
      <c r="D50" s="42"/>
      <c r="E50" s="15"/>
      <c r="F50" s="43"/>
      <c r="G50" s="44"/>
      <c r="H50" s="58"/>
      <c r="I50" s="47"/>
      <c r="J50" s="58"/>
      <c r="K50" s="61"/>
      <c r="L50" s="55"/>
      <c r="M50" s="55"/>
    </row>
    <row r="51" spans="1:13" x14ac:dyDescent="0.25">
      <c r="A51" s="42"/>
      <c r="B51" s="42"/>
      <c r="C51" s="42"/>
      <c r="D51" s="42"/>
      <c r="E51" s="15"/>
      <c r="F51" s="43"/>
      <c r="G51" s="44"/>
      <c r="H51" s="58"/>
      <c r="I51" s="47"/>
      <c r="J51" s="58"/>
      <c r="K51" s="61"/>
      <c r="L51" s="55"/>
      <c r="M51" s="55"/>
    </row>
    <row r="52" spans="1:13" x14ac:dyDescent="0.25">
      <c r="A52" s="42"/>
      <c r="B52" s="42"/>
      <c r="C52" s="42"/>
      <c r="D52" s="42"/>
      <c r="E52" s="15"/>
      <c r="F52" s="43"/>
      <c r="G52" s="44"/>
      <c r="H52" s="58"/>
      <c r="I52" s="47"/>
      <c r="J52" s="58"/>
      <c r="K52" s="61"/>
      <c r="L52" s="55"/>
      <c r="M52" s="55"/>
    </row>
    <row r="53" spans="1:13" x14ac:dyDescent="0.25">
      <c r="A53" s="42"/>
      <c r="B53" s="42"/>
      <c r="C53" s="42"/>
      <c r="D53" s="42"/>
      <c r="E53" s="15"/>
      <c r="F53" s="43"/>
      <c r="G53" s="44"/>
      <c r="H53" s="58"/>
      <c r="I53" s="47"/>
      <c r="J53" s="58"/>
      <c r="K53" s="61"/>
      <c r="L53" s="55"/>
      <c r="M53" s="55"/>
    </row>
    <row r="54" spans="1:13" x14ac:dyDescent="0.25">
      <c r="A54" s="42"/>
      <c r="B54" s="42"/>
      <c r="C54" s="42"/>
      <c r="D54" s="42"/>
      <c r="E54" s="15"/>
      <c r="F54" s="43"/>
      <c r="G54" s="44"/>
      <c r="H54" s="58"/>
      <c r="I54" s="47"/>
      <c r="J54" s="58"/>
      <c r="K54" s="61"/>
      <c r="L54" s="55"/>
      <c r="M54" s="55"/>
    </row>
    <row r="55" spans="1:13" x14ac:dyDescent="0.25">
      <c r="A55" s="42"/>
      <c r="B55" s="42"/>
      <c r="C55" s="42"/>
      <c r="D55" s="42"/>
      <c r="E55" s="15"/>
      <c r="F55" s="43"/>
      <c r="G55" s="44"/>
      <c r="H55" s="58"/>
      <c r="I55" s="47"/>
      <c r="J55" s="58"/>
      <c r="K55" s="61"/>
      <c r="L55" s="55"/>
      <c r="M55" s="55"/>
    </row>
    <row r="56" spans="1:13" x14ac:dyDescent="0.25">
      <c r="A56" s="42"/>
      <c r="B56" s="42"/>
      <c r="C56" s="42"/>
      <c r="D56" s="42"/>
      <c r="E56" s="15"/>
      <c r="F56" s="43"/>
      <c r="G56" s="44"/>
      <c r="H56" s="58"/>
      <c r="I56" s="47"/>
      <c r="J56" s="58"/>
      <c r="K56" s="61"/>
      <c r="L56" s="55"/>
      <c r="M56" s="55"/>
    </row>
    <row r="57" spans="1:13" x14ac:dyDescent="0.25">
      <c r="A57" s="42"/>
      <c r="B57" s="42"/>
      <c r="C57" s="42"/>
      <c r="D57" s="42"/>
      <c r="E57" s="15"/>
      <c r="F57" s="43"/>
      <c r="G57" s="44"/>
      <c r="H57" s="58"/>
      <c r="I57" s="47"/>
      <c r="J57" s="58"/>
      <c r="K57" s="61"/>
      <c r="L57" s="55"/>
      <c r="M57" s="55"/>
    </row>
    <row r="58" spans="1:13" x14ac:dyDescent="0.25">
      <c r="A58" s="42"/>
      <c r="B58" s="42"/>
      <c r="C58" s="42"/>
      <c r="D58" s="42"/>
      <c r="E58" s="15"/>
      <c r="F58" s="43"/>
      <c r="G58" s="44"/>
      <c r="H58" s="58"/>
      <c r="I58" s="47"/>
      <c r="J58" s="58"/>
      <c r="K58" s="61"/>
      <c r="L58" s="55"/>
      <c r="M58" s="55"/>
    </row>
    <row r="59" spans="1:13" x14ac:dyDescent="0.25">
      <c r="A59" s="42"/>
      <c r="B59" s="42"/>
      <c r="C59" s="42"/>
      <c r="D59" s="42"/>
      <c r="E59" s="15"/>
      <c r="F59" s="43"/>
      <c r="G59" s="44"/>
      <c r="H59" s="58"/>
      <c r="I59" s="47"/>
      <c r="J59" s="58"/>
      <c r="K59" s="61"/>
      <c r="L59" s="55"/>
      <c r="M59" s="55"/>
    </row>
    <row r="60" spans="1:13" x14ac:dyDescent="0.25">
      <c r="A60" s="42"/>
      <c r="B60" s="42"/>
      <c r="C60" s="42"/>
      <c r="D60" s="42"/>
      <c r="E60" s="15"/>
      <c r="F60" s="43"/>
      <c r="G60" s="44"/>
      <c r="H60" s="58"/>
      <c r="I60" s="47"/>
      <c r="J60" s="58"/>
      <c r="K60" s="61"/>
      <c r="L60" s="55"/>
      <c r="M60" s="55"/>
    </row>
    <row r="61" spans="1:13" x14ac:dyDescent="0.25">
      <c r="A61" s="42"/>
      <c r="B61" s="42"/>
      <c r="C61" s="42"/>
      <c r="D61" s="42"/>
      <c r="E61" s="15"/>
      <c r="F61" s="43"/>
      <c r="G61" s="44"/>
      <c r="H61" s="58"/>
      <c r="I61" s="47"/>
      <c r="J61" s="58"/>
      <c r="K61" s="61"/>
      <c r="L61" s="55"/>
      <c r="M61" s="55"/>
    </row>
    <row r="62" spans="1:13" x14ac:dyDescent="0.25">
      <c r="A62" s="42"/>
      <c r="B62" s="42"/>
      <c r="C62" s="42"/>
      <c r="D62" s="42"/>
      <c r="E62" s="15"/>
      <c r="F62" s="43"/>
      <c r="G62" s="44"/>
      <c r="H62" s="58"/>
      <c r="I62" s="47"/>
      <c r="J62" s="58"/>
      <c r="K62" s="61"/>
      <c r="L62" s="55"/>
      <c r="M62" s="55"/>
    </row>
    <row r="63" spans="1:13" x14ac:dyDescent="0.25">
      <c r="A63" s="42"/>
      <c r="B63" s="42"/>
      <c r="C63" s="42"/>
      <c r="D63" s="42"/>
      <c r="E63" s="15"/>
      <c r="F63" s="43"/>
      <c r="G63" s="44"/>
      <c r="H63" s="58"/>
      <c r="I63" s="47"/>
      <c r="J63" s="58"/>
      <c r="K63" s="61"/>
      <c r="L63" s="55"/>
      <c r="M63" s="55"/>
    </row>
    <row r="64" spans="1:13" x14ac:dyDescent="0.25">
      <c r="A64" s="42"/>
      <c r="B64" s="42"/>
      <c r="C64" s="42"/>
      <c r="D64" s="42"/>
      <c r="E64" s="15"/>
      <c r="F64" s="43"/>
      <c r="G64" s="44"/>
      <c r="H64" s="58"/>
      <c r="I64" s="47"/>
      <c r="J64" s="58"/>
      <c r="K64" s="61"/>
      <c r="L64" s="55"/>
      <c r="M64" s="55"/>
    </row>
    <row r="65" spans="1:13" x14ac:dyDescent="0.25">
      <c r="A65" s="42"/>
      <c r="B65" s="42"/>
      <c r="C65" s="42"/>
      <c r="D65" s="42"/>
      <c r="E65" s="15"/>
      <c r="F65" s="43"/>
      <c r="G65" s="44"/>
      <c r="H65" s="58"/>
      <c r="I65" s="47"/>
      <c r="J65" s="58"/>
      <c r="K65" s="61"/>
      <c r="L65" s="55"/>
      <c r="M65" s="55"/>
    </row>
    <row r="66" spans="1:13" x14ac:dyDescent="0.25">
      <c r="A66" s="42"/>
      <c r="B66" s="42"/>
      <c r="C66" s="42"/>
      <c r="D66" s="42"/>
      <c r="E66" s="15"/>
      <c r="F66" s="43"/>
      <c r="G66" s="44"/>
      <c r="H66" s="58"/>
      <c r="I66" s="47"/>
      <c r="J66" s="58"/>
      <c r="K66" s="61"/>
      <c r="L66" s="55"/>
      <c r="M66" s="55"/>
    </row>
    <row r="67" spans="1:13" x14ac:dyDescent="0.25">
      <c r="A67" s="42"/>
      <c r="B67" s="42"/>
      <c r="C67" s="42"/>
      <c r="D67" s="42"/>
      <c r="E67" s="15"/>
      <c r="F67" s="43"/>
      <c r="G67" s="44"/>
      <c r="H67" s="58"/>
      <c r="I67" s="47"/>
      <c r="J67" s="58"/>
      <c r="K67" s="61"/>
      <c r="L67" s="55"/>
      <c r="M67" s="55"/>
    </row>
    <row r="68" spans="1:13" x14ac:dyDescent="0.25">
      <c r="A68" s="42"/>
      <c r="B68" s="42"/>
      <c r="C68" s="42"/>
      <c r="D68" s="42"/>
      <c r="E68" s="15"/>
      <c r="F68" s="43"/>
      <c r="G68" s="44"/>
      <c r="H68" s="58"/>
      <c r="I68" s="47"/>
      <c r="J68" s="58"/>
      <c r="K68" s="61"/>
      <c r="L68" s="55"/>
      <c r="M68" s="55"/>
    </row>
  </sheetData>
  <phoneticPr fontId="2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07"/>
  <sheetViews>
    <sheetView topLeftCell="A683" workbookViewId="0">
      <selection activeCell="J697" sqref="J697"/>
    </sheetView>
  </sheetViews>
  <sheetFormatPr defaultRowHeight="15" x14ac:dyDescent="0.25"/>
  <cols>
    <col min="1" max="1" width="17.42578125" style="1" customWidth="1"/>
    <col min="2" max="2" width="14.5703125" style="1" customWidth="1"/>
    <col min="3" max="3" width="16.28515625" style="1" customWidth="1"/>
    <col min="4" max="4" width="58" style="10" bestFit="1" customWidth="1"/>
    <col min="5" max="5" width="52.42578125" style="9" bestFit="1" customWidth="1"/>
    <col min="6" max="6" width="13.7109375" style="8" customWidth="1"/>
    <col min="7" max="7" width="15.140625" style="7" customWidth="1"/>
    <col min="8" max="8" width="15.5703125" style="1" bestFit="1" customWidth="1"/>
    <col min="9" max="9" width="9.140625" style="3"/>
    <col min="10" max="10" width="10.5703125" style="3" bestFit="1" customWidth="1"/>
    <col min="11" max="16384" width="9.140625" style="3"/>
  </cols>
  <sheetData>
    <row r="1" spans="1:9" ht="15.75" x14ac:dyDescent="0.25">
      <c r="A1" s="21" t="s">
        <v>547</v>
      </c>
      <c r="B1" s="40"/>
      <c r="C1" s="40"/>
      <c r="D1" s="83" t="s">
        <v>56</v>
      </c>
      <c r="E1" s="39"/>
      <c r="F1" s="85" t="s">
        <v>4</v>
      </c>
      <c r="G1" s="81" t="s">
        <v>55</v>
      </c>
      <c r="H1" s="86" t="s">
        <v>54</v>
      </c>
    </row>
    <row r="2" spans="1:9" ht="15.75" x14ac:dyDescent="0.25">
      <c r="A2" s="21" t="s">
        <v>546</v>
      </c>
      <c r="B2" s="38"/>
      <c r="C2" s="38"/>
      <c r="D2" s="84"/>
      <c r="E2" s="37"/>
      <c r="F2" s="85"/>
      <c r="G2" s="82"/>
      <c r="H2" s="86"/>
    </row>
    <row r="3" spans="1:9" x14ac:dyDescent="0.25">
      <c r="A3" s="15">
        <v>1149</v>
      </c>
      <c r="B3" s="15"/>
      <c r="C3" s="15"/>
      <c r="D3" s="14" t="s">
        <v>621</v>
      </c>
      <c r="E3" s="13"/>
      <c r="F3" s="12">
        <v>165</v>
      </c>
      <c r="G3" s="11">
        <v>44636</v>
      </c>
      <c r="H3" s="87">
        <f>SUM(F3:F26)</f>
        <v>8969.24</v>
      </c>
    </row>
    <row r="4" spans="1:9" x14ac:dyDescent="0.25">
      <c r="A4" s="15">
        <v>1092</v>
      </c>
      <c r="B4" s="15"/>
      <c r="C4" s="15"/>
      <c r="D4" s="14" t="s">
        <v>620</v>
      </c>
      <c r="E4" s="13"/>
      <c r="F4" s="12">
        <v>245</v>
      </c>
      <c r="G4" s="11">
        <v>44636</v>
      </c>
      <c r="H4" s="87"/>
    </row>
    <row r="5" spans="1:9" x14ac:dyDescent="0.25">
      <c r="A5" s="15">
        <v>15090</v>
      </c>
      <c r="B5" s="15"/>
      <c r="C5" s="15"/>
      <c r="D5" s="14" t="s">
        <v>290</v>
      </c>
      <c r="E5" s="13"/>
      <c r="F5" s="12">
        <v>425</v>
      </c>
      <c r="G5" s="11">
        <v>44636</v>
      </c>
      <c r="H5" s="87"/>
    </row>
    <row r="6" spans="1:9" x14ac:dyDescent="0.25">
      <c r="A6" s="15">
        <v>414801</v>
      </c>
      <c r="B6" s="15"/>
      <c r="C6" s="15"/>
      <c r="D6" s="14" t="s">
        <v>201</v>
      </c>
      <c r="E6" s="13"/>
      <c r="F6" s="12">
        <v>270</v>
      </c>
      <c r="G6" s="11">
        <v>44636</v>
      </c>
      <c r="H6" s="87"/>
    </row>
    <row r="7" spans="1:9" x14ac:dyDescent="0.25">
      <c r="A7" s="15">
        <v>2815918293</v>
      </c>
      <c r="B7" s="15"/>
      <c r="C7" s="15"/>
      <c r="D7" s="14" t="s">
        <v>385</v>
      </c>
      <c r="E7" s="13"/>
      <c r="F7" s="12">
        <v>165</v>
      </c>
      <c r="G7" s="11">
        <v>44636</v>
      </c>
      <c r="H7" s="87"/>
    </row>
    <row r="8" spans="1:9" x14ac:dyDescent="0.25">
      <c r="A8" s="15">
        <v>6514</v>
      </c>
      <c r="B8" s="15"/>
      <c r="C8" s="15"/>
      <c r="D8" s="14" t="s">
        <v>258</v>
      </c>
      <c r="E8" s="13"/>
      <c r="F8" s="12">
        <v>245</v>
      </c>
      <c r="G8" s="11">
        <v>44636</v>
      </c>
      <c r="H8" s="87"/>
    </row>
    <row r="9" spans="1:9" x14ac:dyDescent="0.25">
      <c r="A9" s="15">
        <v>98786038</v>
      </c>
      <c r="B9" s="15"/>
      <c r="C9" s="15"/>
      <c r="D9" s="14" t="s">
        <v>124</v>
      </c>
      <c r="E9" s="13"/>
      <c r="F9" s="12">
        <v>9.24</v>
      </c>
      <c r="G9" s="11">
        <v>44636</v>
      </c>
      <c r="H9" s="87"/>
    </row>
    <row r="10" spans="1:9" x14ac:dyDescent="0.25">
      <c r="A10" s="15">
        <v>33555</v>
      </c>
      <c r="B10" s="15"/>
      <c r="C10" s="15"/>
      <c r="D10" s="14" t="s">
        <v>247</v>
      </c>
      <c r="E10" s="13"/>
      <c r="F10" s="12">
        <v>460</v>
      </c>
      <c r="G10" s="11">
        <v>44636</v>
      </c>
      <c r="H10" s="87"/>
    </row>
    <row r="11" spans="1:9" x14ac:dyDescent="0.25">
      <c r="A11" s="15">
        <v>142033</v>
      </c>
      <c r="B11" s="15"/>
      <c r="C11" s="15"/>
      <c r="D11" s="14" t="s">
        <v>283</v>
      </c>
      <c r="E11" s="13"/>
      <c r="F11" s="12">
        <v>3450</v>
      </c>
      <c r="G11" s="11">
        <v>44636</v>
      </c>
      <c r="H11" s="87"/>
    </row>
    <row r="12" spans="1:9" x14ac:dyDescent="0.25">
      <c r="A12" s="15">
        <v>7327</v>
      </c>
      <c r="B12" s="15"/>
      <c r="C12" s="15"/>
      <c r="D12" s="14" t="s">
        <v>141</v>
      </c>
      <c r="E12" s="13"/>
      <c r="F12" s="12">
        <v>425</v>
      </c>
      <c r="G12" s="11">
        <v>44636</v>
      </c>
      <c r="H12" s="87"/>
    </row>
    <row r="13" spans="1:9" x14ac:dyDescent="0.25">
      <c r="A13" s="15">
        <v>1748</v>
      </c>
      <c r="B13" s="15"/>
      <c r="C13" s="15"/>
      <c r="D13" s="14" t="s">
        <v>619</v>
      </c>
      <c r="E13" s="13"/>
      <c r="F13" s="12">
        <v>245</v>
      </c>
      <c r="G13" s="11">
        <v>44636</v>
      </c>
      <c r="H13" s="87"/>
    </row>
    <row r="14" spans="1:9" x14ac:dyDescent="0.25">
      <c r="A14" s="15">
        <v>1494</v>
      </c>
      <c r="B14" s="15"/>
      <c r="C14" s="15"/>
      <c r="D14" s="14" t="s">
        <v>618</v>
      </c>
      <c r="E14" s="13"/>
      <c r="F14" s="12">
        <v>165</v>
      </c>
      <c r="G14" s="11">
        <v>44636</v>
      </c>
      <c r="H14" s="87"/>
    </row>
    <row r="15" spans="1:9" x14ac:dyDescent="0.25">
      <c r="A15" s="15">
        <v>3487</v>
      </c>
      <c r="B15" s="15"/>
      <c r="C15" s="15"/>
      <c r="D15" s="14" t="s">
        <v>617</v>
      </c>
      <c r="E15" s="13"/>
      <c r="F15" s="12">
        <v>245</v>
      </c>
      <c r="G15" s="11">
        <v>44636</v>
      </c>
      <c r="H15" s="87"/>
      <c r="I15" s="3" t="s">
        <v>593</v>
      </c>
    </row>
    <row r="16" spans="1:9" x14ac:dyDescent="0.25">
      <c r="A16" s="15">
        <v>3846</v>
      </c>
      <c r="B16" s="15"/>
      <c r="C16" s="15"/>
      <c r="D16" s="14" t="s">
        <v>601</v>
      </c>
      <c r="E16" s="13"/>
      <c r="F16" s="12">
        <v>165</v>
      </c>
      <c r="G16" s="11">
        <v>44636</v>
      </c>
      <c r="H16" s="87"/>
    </row>
    <row r="17" spans="1:8" x14ac:dyDescent="0.25">
      <c r="A17" s="15">
        <v>771522</v>
      </c>
      <c r="B17" s="15"/>
      <c r="C17" s="15"/>
      <c r="D17" s="14" t="s">
        <v>616</v>
      </c>
      <c r="E17" s="13"/>
      <c r="F17" s="12">
        <v>245</v>
      </c>
      <c r="G17" s="11">
        <v>44636</v>
      </c>
      <c r="H17" s="87"/>
    </row>
    <row r="18" spans="1:8" x14ac:dyDescent="0.25">
      <c r="A18" s="15">
        <v>5678</v>
      </c>
      <c r="B18" s="15"/>
      <c r="C18" s="15"/>
      <c r="D18" s="14" t="s">
        <v>615</v>
      </c>
      <c r="E18" s="13"/>
      <c r="F18" s="12">
        <v>165</v>
      </c>
      <c r="G18" s="11">
        <v>44636</v>
      </c>
      <c r="H18" s="87"/>
    </row>
    <row r="19" spans="1:8" x14ac:dyDescent="0.25">
      <c r="A19" s="15">
        <v>8135</v>
      </c>
      <c r="B19" s="15"/>
      <c r="C19" s="15"/>
      <c r="D19" s="14" t="s">
        <v>614</v>
      </c>
      <c r="E19" s="13"/>
      <c r="F19" s="12">
        <v>300</v>
      </c>
      <c r="G19" s="11">
        <v>44636</v>
      </c>
      <c r="H19" s="87"/>
    </row>
    <row r="20" spans="1:8" x14ac:dyDescent="0.25">
      <c r="A20" s="15">
        <v>3642</v>
      </c>
      <c r="B20" s="15"/>
      <c r="C20" s="15"/>
      <c r="D20" s="14" t="s">
        <v>519</v>
      </c>
      <c r="E20" s="13"/>
      <c r="F20" s="12">
        <v>20</v>
      </c>
      <c r="G20" s="11">
        <v>44636</v>
      </c>
      <c r="H20" s="87"/>
    </row>
    <row r="21" spans="1:8" x14ac:dyDescent="0.25">
      <c r="A21" s="15">
        <v>80863</v>
      </c>
      <c r="B21" s="15"/>
      <c r="C21" s="15"/>
      <c r="D21" s="14" t="s">
        <v>304</v>
      </c>
      <c r="E21" s="13"/>
      <c r="F21" s="12">
        <v>245</v>
      </c>
      <c r="G21" s="11">
        <v>44636</v>
      </c>
      <c r="H21" s="87"/>
    </row>
    <row r="22" spans="1:8" x14ac:dyDescent="0.25">
      <c r="A22" s="15">
        <v>414183</v>
      </c>
      <c r="B22" s="15"/>
      <c r="C22" s="15"/>
      <c r="D22" s="14" t="s">
        <v>201</v>
      </c>
      <c r="E22" s="13"/>
      <c r="F22" s="12">
        <v>100</v>
      </c>
      <c r="G22" s="11">
        <v>44636</v>
      </c>
      <c r="H22" s="87"/>
    </row>
    <row r="23" spans="1:8" x14ac:dyDescent="0.25">
      <c r="A23" s="15">
        <v>9174</v>
      </c>
      <c r="B23" s="15"/>
      <c r="C23" s="15"/>
      <c r="D23" s="14" t="s">
        <v>613</v>
      </c>
      <c r="E23" s="13"/>
      <c r="F23" s="12">
        <v>165</v>
      </c>
      <c r="G23" s="11">
        <v>44636</v>
      </c>
      <c r="H23" s="87"/>
    </row>
    <row r="24" spans="1:8" x14ac:dyDescent="0.25">
      <c r="A24" s="15">
        <v>20267</v>
      </c>
      <c r="B24" s="15"/>
      <c r="C24" s="15"/>
      <c r="D24" s="14" t="s">
        <v>344</v>
      </c>
      <c r="E24" s="13"/>
      <c r="F24" s="12">
        <v>460</v>
      </c>
      <c r="G24" s="11">
        <v>44636</v>
      </c>
      <c r="H24" s="87"/>
    </row>
    <row r="25" spans="1:8" x14ac:dyDescent="0.25">
      <c r="A25" s="15">
        <v>40434</v>
      </c>
      <c r="B25" s="15"/>
      <c r="C25" s="15"/>
      <c r="D25" s="14" t="s">
        <v>612</v>
      </c>
      <c r="E25" s="13"/>
      <c r="F25" s="12">
        <v>345</v>
      </c>
      <c r="G25" s="11">
        <v>44636</v>
      </c>
      <c r="H25" s="87"/>
    </row>
    <row r="26" spans="1:8" x14ac:dyDescent="0.25">
      <c r="A26" s="15">
        <v>669</v>
      </c>
      <c r="B26" s="15"/>
      <c r="C26" s="15"/>
      <c r="D26" s="14" t="s">
        <v>611</v>
      </c>
      <c r="E26" s="13"/>
      <c r="F26" s="12">
        <v>245</v>
      </c>
      <c r="G26" s="11">
        <v>44636</v>
      </c>
      <c r="H26" s="87"/>
    </row>
    <row r="27" spans="1:8" ht="15.75" x14ac:dyDescent="0.25">
      <c r="A27" s="21" t="s">
        <v>547</v>
      </c>
      <c r="B27" s="40"/>
      <c r="C27" s="40"/>
      <c r="D27" s="83" t="s">
        <v>56</v>
      </c>
      <c r="E27" s="39"/>
      <c r="F27" s="85" t="s">
        <v>4</v>
      </c>
      <c r="G27" s="81" t="s">
        <v>55</v>
      </c>
      <c r="H27" s="86" t="s">
        <v>54</v>
      </c>
    </row>
    <row r="28" spans="1:8" ht="15.75" x14ac:dyDescent="0.25">
      <c r="A28" s="21" t="s">
        <v>546</v>
      </c>
      <c r="B28" s="38"/>
      <c r="C28" s="38"/>
      <c r="D28" s="84"/>
      <c r="E28" s="37"/>
      <c r="F28" s="85"/>
      <c r="G28" s="82"/>
      <c r="H28" s="86"/>
    </row>
    <row r="29" spans="1:8" x14ac:dyDescent="0.25">
      <c r="A29" s="15">
        <v>1645</v>
      </c>
      <c r="B29" s="15"/>
      <c r="C29" s="15"/>
      <c r="D29" s="14" t="s">
        <v>610</v>
      </c>
      <c r="E29" s="13"/>
      <c r="F29" s="12">
        <v>245</v>
      </c>
      <c r="G29" s="11">
        <v>44657</v>
      </c>
      <c r="H29" s="69">
        <f>SUM(F29:F31)</f>
        <v>419.1</v>
      </c>
    </row>
    <row r="30" spans="1:8" x14ac:dyDescent="0.25">
      <c r="A30" s="15">
        <v>1453</v>
      </c>
      <c r="B30" s="15"/>
      <c r="C30" s="15"/>
      <c r="D30" s="14" t="s">
        <v>609</v>
      </c>
      <c r="E30" s="13"/>
      <c r="F30" s="12">
        <v>165</v>
      </c>
      <c r="G30" s="11">
        <v>44657</v>
      </c>
      <c r="H30" s="69"/>
    </row>
    <row r="31" spans="1:8" x14ac:dyDescent="0.25">
      <c r="A31" s="15">
        <v>98873972</v>
      </c>
      <c r="B31" s="15"/>
      <c r="C31" s="15"/>
      <c r="D31" s="14" t="s">
        <v>124</v>
      </c>
      <c r="E31" s="13"/>
      <c r="F31" s="12">
        <v>9.1</v>
      </c>
      <c r="G31" s="11">
        <v>44657</v>
      </c>
      <c r="H31" s="69"/>
    </row>
    <row r="32" spans="1:8" ht="15.75" x14ac:dyDescent="0.25">
      <c r="A32" s="21" t="s">
        <v>547</v>
      </c>
      <c r="B32" s="40"/>
      <c r="C32" s="40"/>
      <c r="D32" s="83" t="s">
        <v>56</v>
      </c>
      <c r="E32" s="39"/>
      <c r="F32" s="85" t="s">
        <v>4</v>
      </c>
      <c r="G32" s="81" t="s">
        <v>55</v>
      </c>
      <c r="H32" s="86" t="s">
        <v>54</v>
      </c>
    </row>
    <row r="33" spans="1:10" ht="15.75" x14ac:dyDescent="0.25">
      <c r="A33" s="21" t="s">
        <v>546</v>
      </c>
      <c r="B33" s="38"/>
      <c r="C33" s="38"/>
      <c r="D33" s="84"/>
      <c r="E33" s="37"/>
      <c r="F33" s="85"/>
      <c r="G33" s="82"/>
      <c r="H33" s="86"/>
    </row>
    <row r="34" spans="1:10" x14ac:dyDescent="0.25">
      <c r="A34" s="15">
        <v>956</v>
      </c>
      <c r="B34" s="15"/>
      <c r="C34" s="15"/>
      <c r="D34" s="14" t="s">
        <v>278</v>
      </c>
      <c r="E34" s="13"/>
      <c r="F34" s="12">
        <v>165</v>
      </c>
      <c r="G34" s="11">
        <v>44672</v>
      </c>
      <c r="H34" s="69">
        <f>SUM(F34:F58)</f>
        <v>8435</v>
      </c>
    </row>
    <row r="35" spans="1:10" x14ac:dyDescent="0.25">
      <c r="A35" s="15">
        <v>1121</v>
      </c>
      <c r="B35" s="15"/>
      <c r="C35" s="15"/>
      <c r="D35" s="14" t="s">
        <v>608</v>
      </c>
      <c r="E35" s="13"/>
      <c r="F35" s="12">
        <v>245</v>
      </c>
      <c r="G35" s="11">
        <v>44672</v>
      </c>
      <c r="H35" s="69"/>
    </row>
    <row r="36" spans="1:10" x14ac:dyDescent="0.25">
      <c r="A36" s="15">
        <v>4342</v>
      </c>
      <c r="B36" s="15"/>
      <c r="C36" s="15"/>
      <c r="D36" s="14" t="s">
        <v>607</v>
      </c>
      <c r="E36" s="13"/>
      <c r="F36" s="12">
        <v>100</v>
      </c>
      <c r="G36" s="11">
        <v>44672</v>
      </c>
      <c r="H36" s="69"/>
    </row>
    <row r="37" spans="1:10" x14ac:dyDescent="0.25">
      <c r="A37" s="15">
        <v>1203</v>
      </c>
      <c r="B37" s="15"/>
      <c r="C37" s="15"/>
      <c r="D37" s="14" t="s">
        <v>606</v>
      </c>
      <c r="E37" s="13"/>
      <c r="F37" s="12">
        <v>175</v>
      </c>
      <c r="G37" s="11">
        <v>44672</v>
      </c>
      <c r="H37" s="69"/>
    </row>
    <row r="38" spans="1:10" x14ac:dyDescent="0.25">
      <c r="A38" s="15">
        <v>1371</v>
      </c>
      <c r="B38" s="15"/>
      <c r="C38" s="15"/>
      <c r="D38" s="14" t="s">
        <v>605</v>
      </c>
      <c r="E38" s="13"/>
      <c r="F38" s="12">
        <v>175</v>
      </c>
      <c r="G38" s="11">
        <v>44672</v>
      </c>
      <c r="H38" s="69"/>
    </row>
    <row r="39" spans="1:10" x14ac:dyDescent="0.25">
      <c r="A39" s="15">
        <v>1029</v>
      </c>
      <c r="B39" s="15"/>
      <c r="C39" s="15"/>
      <c r="D39" s="14" t="s">
        <v>604</v>
      </c>
      <c r="E39" s="13"/>
      <c r="F39" s="12">
        <v>245</v>
      </c>
      <c r="G39" s="11">
        <v>44672</v>
      </c>
      <c r="H39" s="69"/>
    </row>
    <row r="40" spans="1:10" x14ac:dyDescent="0.25">
      <c r="A40" s="15">
        <v>4042241589</v>
      </c>
      <c r="B40" s="15"/>
      <c r="C40" s="15"/>
      <c r="D40" s="14" t="s">
        <v>603</v>
      </c>
      <c r="E40" s="13"/>
      <c r="F40" s="12">
        <v>165</v>
      </c>
      <c r="G40" s="11">
        <v>44672</v>
      </c>
      <c r="H40" s="69"/>
    </row>
    <row r="41" spans="1:10" x14ac:dyDescent="0.25">
      <c r="A41" s="15">
        <v>1014</v>
      </c>
      <c r="B41" s="15"/>
      <c r="C41" s="15"/>
      <c r="D41" s="14" t="s">
        <v>95</v>
      </c>
      <c r="E41" s="13"/>
      <c r="F41" s="12">
        <v>670</v>
      </c>
      <c r="G41" s="11">
        <v>44672</v>
      </c>
      <c r="H41" s="69"/>
    </row>
    <row r="42" spans="1:10" x14ac:dyDescent="0.25">
      <c r="A42" s="15">
        <v>80053536</v>
      </c>
      <c r="B42" s="15"/>
      <c r="C42" s="15"/>
      <c r="D42" s="14" t="s">
        <v>78</v>
      </c>
      <c r="E42" s="13"/>
      <c r="F42" s="12">
        <v>425</v>
      </c>
      <c r="G42" s="11">
        <v>44672</v>
      </c>
      <c r="H42" s="69"/>
    </row>
    <row r="43" spans="1:10" x14ac:dyDescent="0.25">
      <c r="A43" s="15">
        <v>39398</v>
      </c>
      <c r="B43" s="15"/>
      <c r="C43" s="15"/>
      <c r="D43" s="14" t="s">
        <v>602</v>
      </c>
      <c r="E43" s="13"/>
      <c r="F43" s="12">
        <v>445</v>
      </c>
      <c r="G43" s="11">
        <v>44672</v>
      </c>
      <c r="H43" s="69"/>
    </row>
    <row r="44" spans="1:10" x14ac:dyDescent="0.25">
      <c r="A44" s="15">
        <v>3858</v>
      </c>
      <c r="B44" s="15"/>
      <c r="C44" s="15"/>
      <c r="D44" s="14" t="s">
        <v>601</v>
      </c>
      <c r="E44" s="13"/>
      <c r="F44" s="12">
        <v>350</v>
      </c>
      <c r="G44" s="11">
        <v>44672</v>
      </c>
      <c r="H44" s="69"/>
    </row>
    <row r="45" spans="1:10" x14ac:dyDescent="0.25">
      <c r="A45" s="15">
        <v>23152</v>
      </c>
      <c r="B45" s="15"/>
      <c r="C45" s="15"/>
      <c r="D45" s="14" t="s">
        <v>600</v>
      </c>
      <c r="E45" s="13"/>
      <c r="F45" s="12">
        <v>215</v>
      </c>
      <c r="G45" s="11">
        <v>44672</v>
      </c>
      <c r="H45" s="69"/>
    </row>
    <row r="46" spans="1:10" x14ac:dyDescent="0.25">
      <c r="A46" s="15">
        <v>1729</v>
      </c>
      <c r="B46" s="15"/>
      <c r="C46" s="15"/>
      <c r="D46" s="14" t="s">
        <v>267</v>
      </c>
      <c r="E46" s="13"/>
      <c r="F46" s="12">
        <v>165</v>
      </c>
      <c r="G46" s="11">
        <v>44672</v>
      </c>
      <c r="H46" s="69"/>
      <c r="J46" s="41"/>
    </row>
    <row r="47" spans="1:10" x14ac:dyDescent="0.25">
      <c r="A47" s="15">
        <v>1315</v>
      </c>
      <c r="B47" s="15"/>
      <c r="C47" s="15"/>
      <c r="D47" s="14" t="s">
        <v>314</v>
      </c>
      <c r="E47" s="13"/>
      <c r="F47" s="12">
        <v>425</v>
      </c>
      <c r="G47" s="11">
        <v>44672</v>
      </c>
      <c r="H47" s="69"/>
    </row>
    <row r="48" spans="1:10" x14ac:dyDescent="0.25">
      <c r="A48" s="15">
        <v>99102</v>
      </c>
      <c r="B48" s="15"/>
      <c r="C48" s="15"/>
      <c r="D48" s="14" t="s">
        <v>599</v>
      </c>
      <c r="E48" s="13"/>
      <c r="F48" s="12">
        <v>245</v>
      </c>
      <c r="G48" s="11">
        <v>44672</v>
      </c>
      <c r="H48" s="69"/>
    </row>
    <row r="49" spans="1:8" x14ac:dyDescent="0.25">
      <c r="A49" s="15">
        <v>6376</v>
      </c>
      <c r="B49" s="15"/>
      <c r="C49" s="15"/>
      <c r="D49" s="14" t="s">
        <v>92</v>
      </c>
      <c r="E49" s="13"/>
      <c r="F49" s="12">
        <v>425</v>
      </c>
      <c r="G49" s="11">
        <v>44672</v>
      </c>
      <c r="H49" s="69"/>
    </row>
    <row r="50" spans="1:8" x14ac:dyDescent="0.25">
      <c r="A50" s="15">
        <v>229845</v>
      </c>
      <c r="B50" s="15"/>
      <c r="C50" s="15"/>
      <c r="D50" s="14" t="s">
        <v>77</v>
      </c>
      <c r="E50" s="13"/>
      <c r="F50" s="12">
        <v>425</v>
      </c>
      <c r="G50" s="11">
        <v>44672</v>
      </c>
      <c r="H50" s="69"/>
    </row>
    <row r="51" spans="1:8" x14ac:dyDescent="0.25">
      <c r="A51" s="15">
        <v>154449</v>
      </c>
      <c r="B51" s="15"/>
      <c r="C51" s="15"/>
      <c r="D51" s="14" t="s">
        <v>598</v>
      </c>
      <c r="E51" s="13"/>
      <c r="F51" s="12">
        <v>460</v>
      </c>
      <c r="G51" s="11">
        <v>44672</v>
      </c>
      <c r="H51" s="69"/>
    </row>
    <row r="52" spans="1:8" x14ac:dyDescent="0.25">
      <c r="A52" s="15">
        <v>13008</v>
      </c>
      <c r="B52" s="15"/>
      <c r="C52" s="15"/>
      <c r="D52" s="14" t="s">
        <v>597</v>
      </c>
      <c r="E52" s="13"/>
      <c r="F52" s="12">
        <v>345</v>
      </c>
      <c r="G52" s="11">
        <v>44672</v>
      </c>
      <c r="H52" s="69"/>
    </row>
    <row r="53" spans="1:8" x14ac:dyDescent="0.25">
      <c r="A53" s="15">
        <v>4619</v>
      </c>
      <c r="B53" s="15"/>
      <c r="C53" s="15"/>
      <c r="D53" s="14" t="s">
        <v>596</v>
      </c>
      <c r="E53" s="13"/>
      <c r="F53" s="12">
        <v>460</v>
      </c>
      <c r="G53" s="11">
        <v>44672</v>
      </c>
      <c r="H53" s="69"/>
    </row>
    <row r="54" spans="1:8" x14ac:dyDescent="0.25">
      <c r="A54" s="15">
        <v>4620</v>
      </c>
      <c r="B54" s="15"/>
      <c r="C54" s="15"/>
      <c r="D54" s="14" t="s">
        <v>596</v>
      </c>
      <c r="E54" s="13"/>
      <c r="F54" s="12">
        <v>425</v>
      </c>
      <c r="G54" s="11">
        <v>44672</v>
      </c>
      <c r="H54" s="69"/>
    </row>
    <row r="55" spans="1:8" x14ac:dyDescent="0.25">
      <c r="A55" s="15">
        <v>7634</v>
      </c>
      <c r="B55" s="15"/>
      <c r="C55" s="15"/>
      <c r="D55" s="14" t="s">
        <v>595</v>
      </c>
      <c r="E55" s="13"/>
      <c r="F55" s="12">
        <v>165</v>
      </c>
      <c r="G55" s="11">
        <v>44672</v>
      </c>
      <c r="H55" s="69"/>
    </row>
    <row r="56" spans="1:8" x14ac:dyDescent="0.25">
      <c r="A56" s="15">
        <v>1461</v>
      </c>
      <c r="B56" s="15"/>
      <c r="C56" s="15"/>
      <c r="D56" s="14" t="s">
        <v>594</v>
      </c>
      <c r="E56" s="13"/>
      <c r="F56" s="12">
        <v>750</v>
      </c>
      <c r="G56" s="11">
        <v>44672</v>
      </c>
      <c r="H56" s="69"/>
    </row>
    <row r="57" spans="1:8" x14ac:dyDescent="0.25">
      <c r="A57" s="15">
        <v>2357</v>
      </c>
      <c r="B57" s="15"/>
      <c r="C57" s="15"/>
      <c r="D57" s="14" t="s">
        <v>455</v>
      </c>
      <c r="E57" s="13"/>
      <c r="F57" s="12">
        <v>425</v>
      </c>
      <c r="G57" s="11">
        <v>44672</v>
      </c>
      <c r="H57" s="69"/>
    </row>
    <row r="58" spans="1:8" x14ac:dyDescent="0.25">
      <c r="A58" s="15">
        <v>6364</v>
      </c>
      <c r="B58" s="15"/>
      <c r="C58" s="15"/>
      <c r="D58" s="14" t="s">
        <v>176</v>
      </c>
      <c r="E58" s="13"/>
      <c r="F58" s="12">
        <v>345</v>
      </c>
      <c r="G58" s="11">
        <v>44672</v>
      </c>
      <c r="H58" s="69"/>
    </row>
    <row r="59" spans="1:8" ht="15.75" x14ac:dyDescent="0.25">
      <c r="A59" s="21" t="s">
        <v>593</v>
      </c>
      <c r="B59" s="40"/>
      <c r="C59" s="40"/>
      <c r="D59" s="83" t="s">
        <v>56</v>
      </c>
      <c r="E59" s="89" t="s">
        <v>592</v>
      </c>
      <c r="F59" s="85" t="s">
        <v>4</v>
      </c>
      <c r="G59" s="81" t="s">
        <v>55</v>
      </c>
      <c r="H59" s="86" t="s">
        <v>54</v>
      </c>
    </row>
    <row r="60" spans="1:8" ht="15.75" x14ac:dyDescent="0.25">
      <c r="A60" s="21" t="s">
        <v>546</v>
      </c>
      <c r="B60" s="38"/>
      <c r="C60" s="38"/>
      <c r="D60" s="84"/>
      <c r="E60" s="90"/>
      <c r="F60" s="85"/>
      <c r="G60" s="82"/>
      <c r="H60" s="86"/>
    </row>
    <row r="61" spans="1:8" x14ac:dyDescent="0.25">
      <c r="A61" s="15">
        <v>39014</v>
      </c>
      <c r="B61" s="15"/>
      <c r="C61" s="15"/>
      <c r="D61" s="14" t="s">
        <v>591</v>
      </c>
      <c r="E61" s="13" t="s">
        <v>581</v>
      </c>
      <c r="F61" s="12">
        <v>425</v>
      </c>
      <c r="G61" s="11">
        <v>44687</v>
      </c>
      <c r="H61" s="69">
        <f>SUM(F61:F67)</f>
        <v>2008.81</v>
      </c>
    </row>
    <row r="62" spans="1:8" x14ac:dyDescent="0.25">
      <c r="A62" s="15">
        <v>2487</v>
      </c>
      <c r="B62" s="15"/>
      <c r="C62" s="15"/>
      <c r="D62" s="14" t="s">
        <v>262</v>
      </c>
      <c r="E62" s="13" t="s">
        <v>581</v>
      </c>
      <c r="F62" s="12">
        <v>425</v>
      </c>
      <c r="G62" s="11">
        <v>44687</v>
      </c>
      <c r="H62" s="69"/>
    </row>
    <row r="63" spans="1:8" x14ac:dyDescent="0.25">
      <c r="A63" s="15">
        <v>98954597</v>
      </c>
      <c r="B63" s="15"/>
      <c r="C63" s="15"/>
      <c r="D63" s="14" t="s">
        <v>124</v>
      </c>
      <c r="E63" s="13"/>
      <c r="F63" s="12">
        <v>8.81</v>
      </c>
      <c r="G63" s="11">
        <v>44687</v>
      </c>
      <c r="H63" s="69"/>
    </row>
    <row r="64" spans="1:8" x14ac:dyDescent="0.25">
      <c r="A64" s="15">
        <v>21233</v>
      </c>
      <c r="B64" s="15"/>
      <c r="C64" s="15"/>
      <c r="D64" s="14" t="s">
        <v>538</v>
      </c>
      <c r="E64" s="13" t="s">
        <v>581</v>
      </c>
      <c r="F64" s="12">
        <v>425</v>
      </c>
      <c r="G64" s="11">
        <v>44687</v>
      </c>
      <c r="H64" s="69"/>
    </row>
    <row r="65" spans="1:8" x14ac:dyDescent="0.25">
      <c r="A65" s="15">
        <v>1735</v>
      </c>
      <c r="B65" s="15"/>
      <c r="C65" s="15"/>
      <c r="D65" s="14" t="s">
        <v>590</v>
      </c>
      <c r="E65" s="13" t="s">
        <v>589</v>
      </c>
      <c r="F65" s="12">
        <v>200</v>
      </c>
      <c r="G65" s="11">
        <v>44687</v>
      </c>
      <c r="H65" s="69"/>
    </row>
    <row r="66" spans="1:8" x14ac:dyDescent="0.25">
      <c r="A66" s="15">
        <v>1564</v>
      </c>
      <c r="B66" s="15"/>
      <c r="C66" s="15"/>
      <c r="D66" s="14" t="s">
        <v>294</v>
      </c>
      <c r="E66" s="13" t="s">
        <v>588</v>
      </c>
      <c r="F66" s="12">
        <v>100</v>
      </c>
      <c r="G66" s="11">
        <v>44687</v>
      </c>
      <c r="H66" s="69"/>
    </row>
    <row r="67" spans="1:8" x14ac:dyDescent="0.25">
      <c r="A67" s="15">
        <v>1563</v>
      </c>
      <c r="B67" s="15"/>
      <c r="C67" s="15"/>
      <c r="D67" s="14" t="s">
        <v>294</v>
      </c>
      <c r="E67" s="13" t="s">
        <v>581</v>
      </c>
      <c r="F67" s="12">
        <v>425</v>
      </c>
      <c r="G67" s="11">
        <v>44687</v>
      </c>
      <c r="H67" s="69"/>
    </row>
    <row r="68" spans="1:8" ht="15.75" x14ac:dyDescent="0.25">
      <c r="A68" s="21" t="s">
        <v>547</v>
      </c>
      <c r="B68" s="40"/>
      <c r="C68" s="40"/>
      <c r="D68" s="83" t="s">
        <v>56</v>
      </c>
      <c r="E68" s="39"/>
      <c r="F68" s="85" t="s">
        <v>4</v>
      </c>
      <c r="G68" s="81" t="s">
        <v>55</v>
      </c>
      <c r="H68" s="86" t="s">
        <v>54</v>
      </c>
    </row>
    <row r="69" spans="1:8" ht="15.75" x14ac:dyDescent="0.25">
      <c r="A69" s="21" t="s">
        <v>546</v>
      </c>
      <c r="B69" s="38"/>
      <c r="C69" s="38"/>
      <c r="D69" s="84"/>
      <c r="E69" s="37"/>
      <c r="F69" s="85"/>
      <c r="G69" s="82"/>
      <c r="H69" s="86"/>
    </row>
    <row r="70" spans="1:8" x14ac:dyDescent="0.25">
      <c r="A70" s="15">
        <v>1737</v>
      </c>
      <c r="B70" s="15"/>
      <c r="C70" s="15"/>
      <c r="D70" s="14" t="s">
        <v>587</v>
      </c>
      <c r="E70" s="13" t="s">
        <v>586</v>
      </c>
      <c r="F70" s="12">
        <v>495</v>
      </c>
      <c r="G70" s="11">
        <v>44705</v>
      </c>
      <c r="H70" s="69">
        <f>SUM(F70:F90)</f>
        <v>6750</v>
      </c>
    </row>
    <row r="71" spans="1:8" x14ac:dyDescent="0.25">
      <c r="A71" s="15">
        <v>7830</v>
      </c>
      <c r="B71" s="15"/>
      <c r="C71" s="15"/>
      <c r="D71" s="14" t="s">
        <v>585</v>
      </c>
      <c r="E71" s="13" t="s">
        <v>87</v>
      </c>
      <c r="F71" s="12">
        <v>245</v>
      </c>
      <c r="G71" s="11">
        <v>44705</v>
      </c>
      <c r="H71" s="69"/>
    </row>
    <row r="72" spans="1:8" x14ac:dyDescent="0.25">
      <c r="A72" s="15">
        <v>2065</v>
      </c>
      <c r="B72" s="15"/>
      <c r="C72" s="15"/>
      <c r="D72" s="14" t="s">
        <v>584</v>
      </c>
      <c r="E72" s="13" t="s">
        <v>87</v>
      </c>
      <c r="F72" s="12">
        <v>165</v>
      </c>
      <c r="G72" s="11">
        <v>44705</v>
      </c>
      <c r="H72" s="69"/>
    </row>
    <row r="73" spans="1:8" x14ac:dyDescent="0.25">
      <c r="A73" s="15">
        <v>417801</v>
      </c>
      <c r="B73" s="15"/>
      <c r="C73" s="15"/>
      <c r="D73" s="14" t="s">
        <v>583</v>
      </c>
      <c r="E73" s="13" t="s">
        <v>87</v>
      </c>
      <c r="F73" s="12">
        <v>165</v>
      </c>
      <c r="G73" s="11">
        <v>44705</v>
      </c>
      <c r="H73" s="69"/>
    </row>
    <row r="74" spans="1:8" x14ac:dyDescent="0.25">
      <c r="A74" s="15">
        <v>1568</v>
      </c>
      <c r="B74" s="15"/>
      <c r="C74" s="15"/>
      <c r="D74" s="14" t="s">
        <v>582</v>
      </c>
      <c r="E74" s="13" t="s">
        <v>87</v>
      </c>
      <c r="F74" s="12">
        <v>245</v>
      </c>
      <c r="G74" s="11">
        <v>44705</v>
      </c>
      <c r="H74" s="69"/>
    </row>
    <row r="75" spans="1:8" x14ac:dyDescent="0.25">
      <c r="A75" s="15">
        <v>2763803</v>
      </c>
      <c r="B75" s="15"/>
      <c r="C75" s="15"/>
      <c r="D75" s="14" t="s">
        <v>172</v>
      </c>
      <c r="E75" s="13" t="s">
        <v>581</v>
      </c>
      <c r="F75" s="12">
        <v>425</v>
      </c>
      <c r="G75" s="11">
        <v>44705</v>
      </c>
      <c r="H75" s="69"/>
    </row>
    <row r="76" spans="1:8" x14ac:dyDescent="0.25">
      <c r="A76" s="15">
        <v>89227</v>
      </c>
      <c r="B76" s="15"/>
      <c r="C76" s="15"/>
      <c r="D76" s="14" t="s">
        <v>580</v>
      </c>
      <c r="E76" s="13" t="s">
        <v>231</v>
      </c>
      <c r="F76" s="12">
        <v>1145</v>
      </c>
      <c r="G76" s="11">
        <v>44705</v>
      </c>
      <c r="H76" s="69"/>
    </row>
    <row r="77" spans="1:8" x14ac:dyDescent="0.25">
      <c r="A77" s="15">
        <v>1227</v>
      </c>
      <c r="B77" s="15"/>
      <c r="C77" s="15"/>
      <c r="D77" s="14" t="s">
        <v>579</v>
      </c>
      <c r="E77" s="13" t="s">
        <v>309</v>
      </c>
      <c r="F77" s="12">
        <v>245</v>
      </c>
      <c r="G77" s="11">
        <v>44705</v>
      </c>
      <c r="H77" s="69"/>
    </row>
    <row r="78" spans="1:8" x14ac:dyDescent="0.25">
      <c r="A78" s="15">
        <v>156</v>
      </c>
      <c r="B78" s="15"/>
      <c r="C78" s="15"/>
      <c r="D78" s="14" t="s">
        <v>578</v>
      </c>
      <c r="E78" s="13" t="s">
        <v>490</v>
      </c>
      <c r="F78" s="12">
        <v>25</v>
      </c>
      <c r="G78" s="11">
        <v>44705</v>
      </c>
      <c r="H78" s="69"/>
    </row>
    <row r="79" spans="1:8" x14ac:dyDescent="0.25">
      <c r="A79" s="15">
        <v>19686211</v>
      </c>
      <c r="B79" s="15"/>
      <c r="C79" s="15"/>
      <c r="D79" s="14" t="s">
        <v>577</v>
      </c>
      <c r="E79" s="13" t="s">
        <v>323</v>
      </c>
      <c r="F79" s="12">
        <v>200</v>
      </c>
      <c r="G79" s="11">
        <v>44705</v>
      </c>
      <c r="H79" s="69"/>
    </row>
    <row r="80" spans="1:8" x14ac:dyDescent="0.25">
      <c r="A80" s="15">
        <v>2777</v>
      </c>
      <c r="B80" s="15"/>
      <c r="C80" s="15"/>
      <c r="D80" s="14" t="s">
        <v>576</v>
      </c>
      <c r="E80" s="13" t="s">
        <v>575</v>
      </c>
      <c r="F80" s="12">
        <v>200</v>
      </c>
      <c r="G80" s="11">
        <v>44705</v>
      </c>
      <c r="H80" s="69"/>
    </row>
    <row r="81" spans="1:8" x14ac:dyDescent="0.25">
      <c r="A81" s="15">
        <v>418151</v>
      </c>
      <c r="B81" s="15"/>
      <c r="C81" s="15"/>
      <c r="D81" s="14" t="s">
        <v>320</v>
      </c>
      <c r="E81" s="13" t="s">
        <v>323</v>
      </c>
      <c r="F81" s="12">
        <v>165</v>
      </c>
      <c r="G81" s="11">
        <v>44705</v>
      </c>
      <c r="H81" s="69"/>
    </row>
    <row r="82" spans="1:8" x14ac:dyDescent="0.25">
      <c r="A82" s="15">
        <v>38652</v>
      </c>
      <c r="B82" s="15"/>
      <c r="C82" s="15"/>
      <c r="D82" s="14" t="s">
        <v>416</v>
      </c>
      <c r="E82" s="13" t="s">
        <v>490</v>
      </c>
      <c r="F82" s="12">
        <v>175</v>
      </c>
      <c r="G82" s="11">
        <v>44705</v>
      </c>
      <c r="H82" s="69"/>
    </row>
    <row r="83" spans="1:8" x14ac:dyDescent="0.25">
      <c r="A83" s="15">
        <v>45086</v>
      </c>
      <c r="B83" s="15"/>
      <c r="C83" s="15"/>
      <c r="D83" s="14" t="s">
        <v>574</v>
      </c>
      <c r="E83" s="13" t="s">
        <v>323</v>
      </c>
      <c r="F83" s="12">
        <v>510</v>
      </c>
      <c r="G83" s="11">
        <v>44705</v>
      </c>
      <c r="H83" s="69"/>
    </row>
    <row r="84" spans="1:8" x14ac:dyDescent="0.25">
      <c r="A84" s="15">
        <v>2126</v>
      </c>
      <c r="B84" s="15"/>
      <c r="C84" s="15"/>
      <c r="D84" s="14" t="s">
        <v>250</v>
      </c>
      <c r="E84" s="13" t="s">
        <v>323</v>
      </c>
      <c r="F84" s="12">
        <v>165</v>
      </c>
      <c r="G84" s="11">
        <v>44705</v>
      </c>
      <c r="H84" s="69"/>
    </row>
    <row r="85" spans="1:8" x14ac:dyDescent="0.25">
      <c r="A85" s="15">
        <v>13065</v>
      </c>
      <c r="B85" s="15"/>
      <c r="C85" s="15"/>
      <c r="D85" s="14" t="s">
        <v>573</v>
      </c>
      <c r="E85" s="13" t="s">
        <v>323</v>
      </c>
      <c r="F85" s="12">
        <v>245</v>
      </c>
      <c r="G85" s="11">
        <v>44705</v>
      </c>
      <c r="H85" s="69"/>
    </row>
    <row r="86" spans="1:8" x14ac:dyDescent="0.25">
      <c r="A86" s="15">
        <v>1003473568</v>
      </c>
      <c r="B86" s="15"/>
      <c r="C86" s="15"/>
      <c r="D86" s="14" t="s">
        <v>572</v>
      </c>
      <c r="E86" s="13" t="s">
        <v>571</v>
      </c>
      <c r="F86" s="12">
        <v>295</v>
      </c>
      <c r="G86" s="11">
        <v>44705</v>
      </c>
      <c r="H86" s="69"/>
    </row>
    <row r="87" spans="1:8" x14ac:dyDescent="0.25">
      <c r="A87" s="15">
        <v>208913</v>
      </c>
      <c r="B87" s="15"/>
      <c r="C87" s="15"/>
      <c r="D87" s="14" t="s">
        <v>188</v>
      </c>
      <c r="E87" s="13" t="s">
        <v>570</v>
      </c>
      <c r="F87" s="12">
        <v>1125</v>
      </c>
      <c r="G87" s="11">
        <v>44705</v>
      </c>
      <c r="H87" s="69"/>
    </row>
    <row r="88" spans="1:8" x14ac:dyDescent="0.25">
      <c r="A88" s="15">
        <v>6230</v>
      </c>
      <c r="B88" s="15"/>
      <c r="C88" s="15"/>
      <c r="D88" s="14" t="s">
        <v>569</v>
      </c>
      <c r="E88" s="13" t="s">
        <v>231</v>
      </c>
      <c r="F88" s="12">
        <v>245</v>
      </c>
      <c r="G88" s="11">
        <v>44705</v>
      </c>
      <c r="H88" s="69"/>
    </row>
    <row r="89" spans="1:8" x14ac:dyDescent="0.25">
      <c r="A89" s="15">
        <v>2376</v>
      </c>
      <c r="B89" s="15"/>
      <c r="C89" s="15"/>
      <c r="D89" s="14" t="s">
        <v>455</v>
      </c>
      <c r="E89" s="13" t="s">
        <v>568</v>
      </c>
      <c r="F89" s="12">
        <v>25</v>
      </c>
      <c r="G89" s="11">
        <v>44705</v>
      </c>
      <c r="H89" s="69"/>
    </row>
    <row r="90" spans="1:8" x14ac:dyDescent="0.25">
      <c r="A90" s="15">
        <v>14279</v>
      </c>
      <c r="B90" s="15"/>
      <c r="C90" s="15"/>
      <c r="D90" s="14" t="s">
        <v>252</v>
      </c>
      <c r="E90" s="13" t="s">
        <v>562</v>
      </c>
      <c r="F90" s="12">
        <v>245</v>
      </c>
      <c r="G90" s="11">
        <v>44705</v>
      </c>
      <c r="H90" s="69"/>
    </row>
    <row r="91" spans="1:8" ht="15.75" x14ac:dyDescent="0.25">
      <c r="A91" s="21" t="s">
        <v>547</v>
      </c>
      <c r="B91" s="40"/>
      <c r="C91" s="40"/>
      <c r="D91" s="83" t="s">
        <v>56</v>
      </c>
      <c r="E91" s="39"/>
      <c r="F91" s="85" t="s">
        <v>4</v>
      </c>
      <c r="G91" s="81" t="s">
        <v>55</v>
      </c>
      <c r="H91" s="86" t="s">
        <v>54</v>
      </c>
    </row>
    <row r="92" spans="1:8" ht="15.75" x14ac:dyDescent="0.25">
      <c r="A92" s="21" t="s">
        <v>546</v>
      </c>
      <c r="B92" s="38"/>
      <c r="C92" s="38"/>
      <c r="D92" s="84"/>
      <c r="E92" s="37"/>
      <c r="F92" s="85"/>
      <c r="G92" s="82"/>
      <c r="H92" s="86"/>
    </row>
    <row r="93" spans="1:8" x14ac:dyDescent="0.25">
      <c r="A93" s="15">
        <v>15181</v>
      </c>
      <c r="B93" s="15"/>
      <c r="C93" s="15"/>
      <c r="D93" s="14" t="s">
        <v>290</v>
      </c>
      <c r="E93" s="13" t="s">
        <v>549</v>
      </c>
      <c r="F93" s="12">
        <v>50</v>
      </c>
      <c r="G93" s="11">
        <v>44707</v>
      </c>
      <c r="H93" s="69">
        <f>SUM(F95:F116)</f>
        <v>7613.68</v>
      </c>
    </row>
    <row r="94" spans="1:8" x14ac:dyDescent="0.25">
      <c r="A94" s="15">
        <v>3648018</v>
      </c>
      <c r="B94" s="15"/>
      <c r="C94" s="15"/>
      <c r="D94" s="14" t="s">
        <v>567</v>
      </c>
      <c r="E94" s="13" t="s">
        <v>565</v>
      </c>
      <c r="F94" s="12">
        <v>200</v>
      </c>
      <c r="G94" s="11">
        <v>44707</v>
      </c>
      <c r="H94" s="69"/>
    </row>
    <row r="95" spans="1:8" x14ac:dyDescent="0.25">
      <c r="A95" s="15">
        <v>1018</v>
      </c>
      <c r="B95" s="15"/>
      <c r="C95" s="15"/>
      <c r="D95" s="14" t="s">
        <v>566</v>
      </c>
      <c r="E95" s="13" t="s">
        <v>565</v>
      </c>
      <c r="F95" s="12">
        <v>200</v>
      </c>
      <c r="G95" s="11">
        <v>44740</v>
      </c>
      <c r="H95" s="69"/>
    </row>
    <row r="96" spans="1:8" x14ac:dyDescent="0.25">
      <c r="A96" s="15">
        <v>20020713</v>
      </c>
      <c r="B96" s="15"/>
      <c r="C96" s="15"/>
      <c r="D96" s="14" t="s">
        <v>564</v>
      </c>
      <c r="E96" s="13" t="s">
        <v>562</v>
      </c>
      <c r="F96" s="12">
        <v>245</v>
      </c>
      <c r="G96" s="11">
        <v>44740</v>
      </c>
      <c r="H96" s="69"/>
    </row>
    <row r="97" spans="1:10" x14ac:dyDescent="0.25">
      <c r="A97" s="15">
        <v>1156</v>
      </c>
      <c r="B97" s="15"/>
      <c r="C97" s="15"/>
      <c r="D97" s="14" t="s">
        <v>563</v>
      </c>
      <c r="E97" s="13" t="s">
        <v>323</v>
      </c>
      <c r="F97" s="12">
        <v>245</v>
      </c>
      <c r="G97" s="11">
        <v>44740</v>
      </c>
      <c r="H97" s="69"/>
    </row>
    <row r="98" spans="1:10" x14ac:dyDescent="0.25">
      <c r="A98" s="15">
        <v>15829</v>
      </c>
      <c r="B98" s="15"/>
      <c r="C98" s="15"/>
      <c r="D98" s="14" t="s">
        <v>161</v>
      </c>
      <c r="E98" s="13" t="s">
        <v>562</v>
      </c>
      <c r="F98" s="12">
        <v>245</v>
      </c>
      <c r="G98" s="11">
        <v>44740</v>
      </c>
      <c r="H98" s="69"/>
    </row>
    <row r="99" spans="1:10" x14ac:dyDescent="0.25">
      <c r="A99" s="15">
        <v>16194</v>
      </c>
      <c r="B99" s="15"/>
      <c r="C99" s="15"/>
      <c r="D99" s="14" t="s">
        <v>561</v>
      </c>
      <c r="E99" s="13" t="s">
        <v>323</v>
      </c>
      <c r="F99" s="12">
        <v>245</v>
      </c>
      <c r="G99" s="11">
        <v>44740</v>
      </c>
      <c r="H99" s="69"/>
    </row>
    <row r="100" spans="1:10" x14ac:dyDescent="0.25">
      <c r="A100" s="15">
        <v>1598</v>
      </c>
      <c r="B100" s="15"/>
      <c r="C100" s="15"/>
      <c r="D100" s="14" t="s">
        <v>233</v>
      </c>
      <c r="E100" s="13" t="s">
        <v>323</v>
      </c>
      <c r="F100" s="12">
        <v>165</v>
      </c>
      <c r="G100" s="11">
        <v>44740</v>
      </c>
      <c r="H100" s="69"/>
    </row>
    <row r="101" spans="1:10" x14ac:dyDescent="0.25">
      <c r="A101" s="15">
        <v>6415</v>
      </c>
      <c r="B101" s="15"/>
      <c r="C101" s="15"/>
      <c r="D101" s="14" t="s">
        <v>560</v>
      </c>
      <c r="E101" s="13" t="s">
        <v>490</v>
      </c>
      <c r="F101" s="12">
        <v>175</v>
      </c>
      <c r="G101" s="11">
        <v>44740</v>
      </c>
      <c r="H101" s="69"/>
    </row>
    <row r="102" spans="1:10" x14ac:dyDescent="0.25">
      <c r="A102" s="15">
        <v>5371</v>
      </c>
      <c r="B102" s="15"/>
      <c r="C102" s="15"/>
      <c r="D102" s="14" t="s">
        <v>248</v>
      </c>
      <c r="E102" s="13" t="s">
        <v>323</v>
      </c>
      <c r="F102" s="12">
        <v>345</v>
      </c>
      <c r="G102" s="11">
        <v>44740</v>
      </c>
      <c r="H102" s="69"/>
      <c r="J102" s="41"/>
    </row>
    <row r="103" spans="1:10" x14ac:dyDescent="0.25">
      <c r="A103" s="15">
        <v>2839821</v>
      </c>
      <c r="B103" s="15"/>
      <c r="C103" s="15"/>
      <c r="D103" s="14" t="s">
        <v>559</v>
      </c>
      <c r="E103" s="13" t="s">
        <v>537</v>
      </c>
      <c r="F103" s="12">
        <v>4750</v>
      </c>
      <c r="G103" s="11">
        <v>44740</v>
      </c>
      <c r="H103" s="69"/>
    </row>
    <row r="104" spans="1:10" x14ac:dyDescent="0.25">
      <c r="A104" s="15">
        <v>976630</v>
      </c>
      <c r="B104" s="15"/>
      <c r="C104" s="15"/>
      <c r="D104" s="14" t="s">
        <v>217</v>
      </c>
      <c r="E104" s="13" t="s">
        <v>323</v>
      </c>
      <c r="F104" s="12">
        <v>245</v>
      </c>
      <c r="G104" s="11">
        <v>44740</v>
      </c>
      <c r="H104" s="69"/>
    </row>
    <row r="105" spans="1:10" x14ac:dyDescent="0.25">
      <c r="A105" s="15">
        <v>26808</v>
      </c>
      <c r="B105" s="15"/>
      <c r="C105" s="15"/>
      <c r="D105" s="14" t="s">
        <v>227</v>
      </c>
      <c r="E105" s="13" t="s">
        <v>323</v>
      </c>
      <c r="F105" s="12">
        <v>245</v>
      </c>
      <c r="G105" s="11">
        <v>44740</v>
      </c>
      <c r="H105" s="69"/>
    </row>
    <row r="106" spans="1:10" x14ac:dyDescent="0.25">
      <c r="A106" s="15">
        <v>2126</v>
      </c>
      <c r="B106" s="15"/>
      <c r="C106" s="15"/>
      <c r="D106" s="14" t="s">
        <v>240</v>
      </c>
      <c r="E106" s="13" t="s">
        <v>490</v>
      </c>
      <c r="F106" s="12">
        <v>100</v>
      </c>
      <c r="G106" s="11">
        <v>44740</v>
      </c>
      <c r="H106" s="69"/>
    </row>
    <row r="107" spans="1:10" x14ac:dyDescent="0.25">
      <c r="A107" s="15">
        <v>1097</v>
      </c>
      <c r="B107" s="15"/>
      <c r="C107" s="15"/>
      <c r="D107" s="14" t="s">
        <v>558</v>
      </c>
      <c r="E107" s="13" t="s">
        <v>490</v>
      </c>
      <c r="F107" s="12">
        <v>175</v>
      </c>
      <c r="G107" s="11">
        <v>44740</v>
      </c>
      <c r="H107" s="69"/>
    </row>
    <row r="108" spans="1:10" x14ac:dyDescent="0.25">
      <c r="A108" s="15">
        <v>1908</v>
      </c>
      <c r="B108" s="15"/>
      <c r="C108" s="15"/>
      <c r="D108" s="14" t="s">
        <v>557</v>
      </c>
      <c r="E108" s="13" t="s">
        <v>490</v>
      </c>
      <c r="F108" s="12">
        <v>25</v>
      </c>
      <c r="G108" s="11">
        <v>44740</v>
      </c>
      <c r="H108" s="69"/>
    </row>
    <row r="109" spans="1:10" x14ac:dyDescent="0.25">
      <c r="A109" s="15">
        <v>13781733</v>
      </c>
      <c r="B109" s="15"/>
      <c r="C109" s="15"/>
      <c r="D109" s="14" t="s">
        <v>556</v>
      </c>
      <c r="E109" s="13" t="s">
        <v>490</v>
      </c>
      <c r="F109" s="12">
        <v>25</v>
      </c>
      <c r="G109" s="11">
        <v>44740</v>
      </c>
      <c r="H109" s="69"/>
    </row>
    <row r="110" spans="1:10" x14ac:dyDescent="0.25">
      <c r="A110" s="15">
        <v>1168</v>
      </c>
      <c r="B110" s="15"/>
      <c r="C110" s="15"/>
      <c r="D110" s="14" t="s">
        <v>555</v>
      </c>
      <c r="E110" s="13" t="s">
        <v>490</v>
      </c>
      <c r="F110" s="12">
        <v>25</v>
      </c>
      <c r="G110" s="11">
        <v>44740</v>
      </c>
      <c r="H110" s="69"/>
    </row>
    <row r="111" spans="1:10" x14ac:dyDescent="0.25">
      <c r="A111" s="15">
        <v>150</v>
      </c>
      <c r="B111" s="15"/>
      <c r="C111" s="15"/>
      <c r="D111" s="14" t="s">
        <v>554</v>
      </c>
      <c r="E111" s="13" t="s">
        <v>490</v>
      </c>
      <c r="F111" s="12">
        <v>75</v>
      </c>
      <c r="G111" s="11">
        <v>44740</v>
      </c>
      <c r="H111" s="69"/>
    </row>
    <row r="112" spans="1:10" x14ac:dyDescent="0.25">
      <c r="A112" s="15">
        <v>99023251</v>
      </c>
      <c r="B112" s="15"/>
      <c r="C112" s="15"/>
      <c r="D112" s="14" t="s">
        <v>124</v>
      </c>
      <c r="E112" s="13" t="s">
        <v>109</v>
      </c>
      <c r="F112" s="12">
        <v>8.68</v>
      </c>
      <c r="G112" s="11">
        <v>44740</v>
      </c>
      <c r="H112" s="69"/>
    </row>
    <row r="113" spans="1:8" x14ac:dyDescent="0.25">
      <c r="A113" s="15">
        <v>60408417</v>
      </c>
      <c r="B113" s="15"/>
      <c r="C113" s="15"/>
      <c r="D113" s="14" t="s">
        <v>553</v>
      </c>
      <c r="E113" s="13" t="s">
        <v>552</v>
      </c>
      <c r="F113" s="12">
        <v>5</v>
      </c>
      <c r="G113" s="11">
        <v>44740</v>
      </c>
      <c r="H113" s="69"/>
    </row>
    <row r="114" spans="1:8" x14ac:dyDescent="0.25">
      <c r="A114" s="15" t="s">
        <v>223</v>
      </c>
      <c r="B114" s="15"/>
      <c r="C114" s="15"/>
      <c r="D114" s="14" t="s">
        <v>551</v>
      </c>
      <c r="E114" s="13" t="s">
        <v>542</v>
      </c>
      <c r="F114" s="12">
        <v>20</v>
      </c>
      <c r="G114" s="11">
        <v>44740</v>
      </c>
      <c r="H114" s="69"/>
    </row>
    <row r="115" spans="1:8" x14ac:dyDescent="0.25">
      <c r="A115" s="15" t="s">
        <v>223</v>
      </c>
      <c r="B115" s="15"/>
      <c r="C115" s="15"/>
      <c r="D115" s="14" t="s">
        <v>550</v>
      </c>
      <c r="E115" s="13" t="s">
        <v>549</v>
      </c>
      <c r="F115" s="12">
        <v>25</v>
      </c>
      <c r="G115" s="11">
        <v>44740</v>
      </c>
      <c r="H115" s="69"/>
    </row>
    <row r="116" spans="1:8" x14ac:dyDescent="0.25">
      <c r="A116" s="15">
        <v>383</v>
      </c>
      <c r="B116" s="15"/>
      <c r="C116" s="15"/>
      <c r="D116" s="14" t="s">
        <v>548</v>
      </c>
      <c r="E116" s="13" t="s">
        <v>490</v>
      </c>
      <c r="F116" s="12">
        <v>25</v>
      </c>
      <c r="G116" s="11">
        <v>44740</v>
      </c>
      <c r="H116" s="69"/>
    </row>
    <row r="117" spans="1:8" ht="15.75" x14ac:dyDescent="0.25">
      <c r="A117" s="21" t="s">
        <v>547</v>
      </c>
      <c r="B117" s="40"/>
      <c r="C117" s="40"/>
      <c r="D117" s="83" t="s">
        <v>56</v>
      </c>
      <c r="E117" s="39"/>
      <c r="F117" s="85" t="s">
        <v>4</v>
      </c>
      <c r="G117" s="81" t="s">
        <v>55</v>
      </c>
      <c r="H117" s="86" t="s">
        <v>54</v>
      </c>
    </row>
    <row r="118" spans="1:8" ht="15.75" x14ac:dyDescent="0.25">
      <c r="A118" s="21" t="s">
        <v>546</v>
      </c>
      <c r="B118" s="38"/>
      <c r="C118" s="38"/>
      <c r="D118" s="84"/>
      <c r="E118" s="37"/>
      <c r="F118" s="85"/>
      <c r="G118" s="82"/>
      <c r="H118" s="86"/>
    </row>
    <row r="119" spans="1:8" x14ac:dyDescent="0.25">
      <c r="A119" s="15">
        <v>99114994</v>
      </c>
      <c r="B119" s="15"/>
      <c r="C119" s="15"/>
      <c r="D119" s="14" t="s">
        <v>124</v>
      </c>
      <c r="E119" s="13" t="s">
        <v>498</v>
      </c>
      <c r="F119" s="12">
        <v>8.36</v>
      </c>
      <c r="G119" s="11">
        <v>44767</v>
      </c>
      <c r="H119" s="69">
        <f>SUM(F119:F140)</f>
        <v>13855.36</v>
      </c>
    </row>
    <row r="120" spans="1:8" x14ac:dyDescent="0.25">
      <c r="A120" s="15">
        <v>3667</v>
      </c>
      <c r="B120" s="15"/>
      <c r="C120" s="15"/>
      <c r="D120" s="14" t="s">
        <v>545</v>
      </c>
      <c r="E120" s="13" t="s">
        <v>490</v>
      </c>
      <c r="F120" s="12">
        <v>25</v>
      </c>
      <c r="G120" s="11">
        <v>44767</v>
      </c>
      <c r="H120" s="69"/>
    </row>
    <row r="121" spans="1:8" x14ac:dyDescent="0.25">
      <c r="A121" s="15" t="s">
        <v>223</v>
      </c>
      <c r="B121" s="15"/>
      <c r="C121" s="15"/>
      <c r="D121" s="14" t="s">
        <v>544</v>
      </c>
      <c r="E121" s="13" t="s">
        <v>542</v>
      </c>
      <c r="F121" s="12">
        <v>27</v>
      </c>
      <c r="G121" s="11">
        <v>44767</v>
      </c>
      <c r="H121" s="69"/>
    </row>
    <row r="122" spans="1:8" x14ac:dyDescent="0.25">
      <c r="A122" s="15">
        <v>3592</v>
      </c>
      <c r="B122" s="15"/>
      <c r="C122" s="15"/>
      <c r="D122" s="14" t="s">
        <v>543</v>
      </c>
      <c r="E122" s="13" t="s">
        <v>542</v>
      </c>
      <c r="F122" s="12">
        <v>245</v>
      </c>
      <c r="G122" s="11">
        <v>44767</v>
      </c>
      <c r="H122" s="69"/>
    </row>
    <row r="123" spans="1:8" x14ac:dyDescent="0.25">
      <c r="A123" s="15">
        <v>2729</v>
      </c>
      <c r="B123" s="15"/>
      <c r="C123" s="15"/>
      <c r="D123" s="14" t="s">
        <v>541</v>
      </c>
      <c r="E123" s="13" t="s">
        <v>323</v>
      </c>
      <c r="F123" s="12">
        <v>245</v>
      </c>
      <c r="G123" s="11">
        <v>44767</v>
      </c>
      <c r="H123" s="69"/>
    </row>
    <row r="124" spans="1:8" x14ac:dyDescent="0.25">
      <c r="A124" s="15">
        <v>5868</v>
      </c>
      <c r="B124" s="15"/>
      <c r="C124" s="15"/>
      <c r="D124" s="14" t="s">
        <v>540</v>
      </c>
      <c r="E124" s="13" t="s">
        <v>539</v>
      </c>
      <c r="F124" s="12">
        <v>4750</v>
      </c>
      <c r="G124" s="11">
        <v>44767</v>
      </c>
      <c r="H124" s="69"/>
    </row>
    <row r="125" spans="1:8" x14ac:dyDescent="0.25">
      <c r="A125" s="15">
        <v>2038</v>
      </c>
      <c r="B125" s="15"/>
      <c r="C125" s="15"/>
      <c r="D125" s="14" t="s">
        <v>207</v>
      </c>
      <c r="E125" s="13" t="s">
        <v>246</v>
      </c>
      <c r="F125" s="12">
        <v>75</v>
      </c>
      <c r="G125" s="11">
        <v>44767</v>
      </c>
      <c r="H125" s="69"/>
    </row>
    <row r="126" spans="1:8" x14ac:dyDescent="0.25">
      <c r="A126" s="15">
        <v>21481</v>
      </c>
      <c r="B126" s="15"/>
      <c r="C126" s="15"/>
      <c r="D126" s="14" t="s">
        <v>538</v>
      </c>
      <c r="E126" s="13" t="s">
        <v>537</v>
      </c>
      <c r="F126" s="12">
        <v>4750</v>
      </c>
      <c r="G126" s="11">
        <v>44767</v>
      </c>
      <c r="H126" s="69"/>
    </row>
    <row r="127" spans="1:8" x14ac:dyDescent="0.25">
      <c r="A127" s="15">
        <v>421388</v>
      </c>
      <c r="B127" s="15"/>
      <c r="C127" s="15"/>
      <c r="D127" s="14" t="s">
        <v>181</v>
      </c>
      <c r="E127" s="13" t="s">
        <v>323</v>
      </c>
      <c r="F127" s="12">
        <v>245</v>
      </c>
      <c r="G127" s="11">
        <v>44767</v>
      </c>
      <c r="H127" s="69"/>
    </row>
    <row r="128" spans="1:8" x14ac:dyDescent="0.25">
      <c r="A128" s="15">
        <v>2468</v>
      </c>
      <c r="B128" s="15"/>
      <c r="C128" s="15"/>
      <c r="D128" s="14" t="s">
        <v>65</v>
      </c>
      <c r="E128" s="13" t="s">
        <v>323</v>
      </c>
      <c r="F128" s="12">
        <v>295</v>
      </c>
      <c r="G128" s="11">
        <v>44767</v>
      </c>
      <c r="H128" s="69"/>
    </row>
    <row r="129" spans="1:8" x14ac:dyDescent="0.25">
      <c r="A129" s="15">
        <v>14341</v>
      </c>
      <c r="B129" s="15"/>
      <c r="C129" s="15"/>
      <c r="D129" s="14" t="s">
        <v>182</v>
      </c>
      <c r="E129" s="13" t="s">
        <v>323</v>
      </c>
      <c r="F129" s="12">
        <v>165</v>
      </c>
      <c r="G129" s="11">
        <v>44767</v>
      </c>
      <c r="H129" s="69"/>
    </row>
    <row r="130" spans="1:8" x14ac:dyDescent="0.25">
      <c r="A130" s="15">
        <v>465</v>
      </c>
      <c r="B130" s="15"/>
      <c r="C130" s="15"/>
      <c r="D130" s="14" t="s">
        <v>536</v>
      </c>
      <c r="E130" s="13" t="s">
        <v>323</v>
      </c>
      <c r="F130" s="12">
        <v>345</v>
      </c>
      <c r="G130" s="11">
        <v>44767</v>
      </c>
      <c r="H130" s="69"/>
    </row>
    <row r="131" spans="1:8" x14ac:dyDescent="0.25">
      <c r="A131" s="15">
        <v>5076</v>
      </c>
      <c r="B131" s="15"/>
      <c r="C131" s="15"/>
      <c r="D131" s="14" t="s">
        <v>535</v>
      </c>
      <c r="E131" s="13" t="s">
        <v>323</v>
      </c>
      <c r="F131" s="12">
        <v>245</v>
      </c>
      <c r="G131" s="11">
        <v>44767</v>
      </c>
      <c r="H131" s="69"/>
    </row>
    <row r="132" spans="1:8" x14ac:dyDescent="0.25">
      <c r="A132" s="15">
        <v>5227</v>
      </c>
      <c r="B132" s="15"/>
      <c r="C132" s="15"/>
      <c r="D132" s="14" t="s">
        <v>94</v>
      </c>
      <c r="E132" s="13" t="s">
        <v>323</v>
      </c>
      <c r="F132" s="12">
        <v>245</v>
      </c>
      <c r="G132" s="11">
        <v>44767</v>
      </c>
      <c r="H132" s="69"/>
    </row>
    <row r="133" spans="1:8" x14ac:dyDescent="0.25">
      <c r="A133" s="15">
        <v>2008</v>
      </c>
      <c r="B133" s="15"/>
      <c r="C133" s="15"/>
      <c r="D133" s="14" t="s">
        <v>534</v>
      </c>
      <c r="E133" s="13" t="s">
        <v>323</v>
      </c>
      <c r="F133" s="12">
        <v>345</v>
      </c>
      <c r="G133" s="11">
        <v>44767</v>
      </c>
      <c r="H133" s="69"/>
    </row>
    <row r="134" spans="1:8" x14ac:dyDescent="0.25">
      <c r="A134" s="15">
        <v>3836</v>
      </c>
      <c r="B134" s="15"/>
      <c r="C134" s="15"/>
      <c r="D134" s="14" t="s">
        <v>191</v>
      </c>
      <c r="E134" s="13" t="s">
        <v>323</v>
      </c>
      <c r="F134" s="12">
        <v>245</v>
      </c>
      <c r="G134" s="11">
        <v>44767</v>
      </c>
      <c r="H134" s="69"/>
    </row>
    <row r="135" spans="1:8" x14ac:dyDescent="0.25">
      <c r="A135" s="15">
        <v>4169</v>
      </c>
      <c r="B135" s="15"/>
      <c r="C135" s="15"/>
      <c r="D135" s="14" t="s">
        <v>533</v>
      </c>
      <c r="E135" s="13" t="s">
        <v>532</v>
      </c>
      <c r="F135" s="12">
        <v>25</v>
      </c>
      <c r="G135" s="11">
        <v>44767</v>
      </c>
      <c r="H135" s="69"/>
    </row>
    <row r="136" spans="1:8" x14ac:dyDescent="0.25">
      <c r="A136" s="15">
        <v>2668</v>
      </c>
      <c r="B136" s="15"/>
      <c r="C136" s="15"/>
      <c r="D136" s="14" t="s">
        <v>198</v>
      </c>
      <c r="E136" s="13" t="s">
        <v>323</v>
      </c>
      <c r="F136" s="12">
        <v>165</v>
      </c>
      <c r="G136" s="11">
        <v>44767</v>
      </c>
      <c r="H136" s="69"/>
    </row>
    <row r="137" spans="1:8" x14ac:dyDescent="0.25">
      <c r="A137" s="15">
        <v>880166</v>
      </c>
      <c r="B137" s="15"/>
      <c r="C137" s="15"/>
      <c r="D137" s="14" t="s">
        <v>205</v>
      </c>
      <c r="E137" s="13" t="s">
        <v>323</v>
      </c>
      <c r="F137" s="12">
        <v>460</v>
      </c>
      <c r="G137" s="11">
        <v>44767</v>
      </c>
      <c r="H137" s="69"/>
    </row>
    <row r="138" spans="1:8" x14ac:dyDescent="0.25">
      <c r="A138" s="15">
        <v>208962</v>
      </c>
      <c r="B138" s="15"/>
      <c r="C138" s="15"/>
      <c r="D138" s="14" t="s">
        <v>531</v>
      </c>
      <c r="E138" s="13" t="s">
        <v>323</v>
      </c>
      <c r="F138" s="12">
        <v>245</v>
      </c>
      <c r="G138" s="11">
        <v>44767</v>
      </c>
      <c r="H138" s="69"/>
    </row>
    <row r="139" spans="1:8" x14ac:dyDescent="0.25">
      <c r="A139" s="15">
        <v>7695</v>
      </c>
      <c r="B139" s="15"/>
      <c r="C139" s="15"/>
      <c r="D139" s="14" t="s">
        <v>530</v>
      </c>
      <c r="E139" s="13" t="s">
        <v>323</v>
      </c>
      <c r="F139" s="12">
        <v>245</v>
      </c>
      <c r="G139" s="11">
        <v>44767</v>
      </c>
      <c r="H139" s="69"/>
    </row>
    <row r="140" spans="1:8" x14ac:dyDescent="0.25">
      <c r="A140" s="15">
        <v>14891</v>
      </c>
      <c r="B140" s="15"/>
      <c r="C140" s="15"/>
      <c r="D140" s="14" t="s">
        <v>529</v>
      </c>
      <c r="E140" s="13" t="s">
        <v>323</v>
      </c>
      <c r="F140" s="12">
        <v>460</v>
      </c>
      <c r="G140" s="11">
        <v>44767</v>
      </c>
      <c r="H140" s="69"/>
    </row>
    <row r="141" spans="1:8" ht="30" x14ac:dyDescent="0.25">
      <c r="A141" s="21" t="s">
        <v>136</v>
      </c>
      <c r="B141" s="21"/>
      <c r="C141" s="21"/>
      <c r="D141" s="20" t="s">
        <v>56</v>
      </c>
      <c r="E141" s="19"/>
      <c r="F141" s="18" t="s">
        <v>4</v>
      </c>
      <c r="G141" s="17" t="s">
        <v>55</v>
      </c>
      <c r="H141" s="16" t="s">
        <v>54</v>
      </c>
    </row>
    <row r="142" spans="1:8" x14ac:dyDescent="0.25">
      <c r="A142" s="15"/>
      <c r="B142" s="15"/>
      <c r="C142" s="15"/>
      <c r="D142" s="14" t="s">
        <v>124</v>
      </c>
      <c r="E142" s="13" t="s">
        <v>498</v>
      </c>
      <c r="F142" s="12">
        <v>8.1300000000000008</v>
      </c>
      <c r="G142" s="11">
        <v>44771</v>
      </c>
      <c r="H142" s="69">
        <f>SUM(F142:F150)</f>
        <v>2803.13</v>
      </c>
    </row>
    <row r="143" spans="1:8" x14ac:dyDescent="0.25">
      <c r="A143" s="15">
        <v>16271</v>
      </c>
      <c r="B143" s="15"/>
      <c r="C143" s="15"/>
      <c r="D143" s="14" t="s">
        <v>395</v>
      </c>
      <c r="E143" s="13" t="s">
        <v>323</v>
      </c>
      <c r="F143" s="12">
        <v>215</v>
      </c>
      <c r="G143" s="11">
        <v>44771</v>
      </c>
      <c r="H143" s="69"/>
    </row>
    <row r="144" spans="1:8" x14ac:dyDescent="0.25">
      <c r="A144" s="15">
        <v>16526</v>
      </c>
      <c r="B144" s="15"/>
      <c r="C144" s="15"/>
      <c r="D144" s="14" t="s">
        <v>216</v>
      </c>
      <c r="E144" s="13" t="s">
        <v>323</v>
      </c>
      <c r="F144" s="12">
        <v>245</v>
      </c>
      <c r="G144" s="11">
        <v>44771</v>
      </c>
      <c r="H144" s="69"/>
    </row>
    <row r="145" spans="1:8" x14ac:dyDescent="0.25">
      <c r="A145" s="15">
        <v>16226</v>
      </c>
      <c r="B145" s="15"/>
      <c r="C145" s="15"/>
      <c r="D145" s="14" t="s">
        <v>330</v>
      </c>
      <c r="E145" s="13" t="s">
        <v>323</v>
      </c>
      <c r="F145" s="12">
        <v>345</v>
      </c>
      <c r="G145" s="11">
        <v>44771</v>
      </c>
      <c r="H145" s="69"/>
    </row>
    <row r="146" spans="1:8" x14ac:dyDescent="0.25">
      <c r="A146" s="15">
        <v>16225</v>
      </c>
      <c r="B146" s="15"/>
      <c r="C146" s="15"/>
      <c r="D146" s="14" t="s">
        <v>324</v>
      </c>
      <c r="E146" s="13" t="s">
        <v>528</v>
      </c>
      <c r="F146" s="12">
        <v>605</v>
      </c>
      <c r="G146" s="11">
        <v>44771</v>
      </c>
      <c r="H146" s="69"/>
    </row>
    <row r="147" spans="1:8" x14ac:dyDescent="0.25">
      <c r="A147" s="15">
        <v>16533</v>
      </c>
      <c r="B147" s="15"/>
      <c r="C147" s="15"/>
      <c r="D147" s="88" t="s">
        <v>219</v>
      </c>
      <c r="E147" s="13" t="s">
        <v>527</v>
      </c>
      <c r="F147" s="12">
        <v>345</v>
      </c>
      <c r="G147" s="11">
        <v>44771</v>
      </c>
      <c r="H147" s="69"/>
    </row>
    <row r="148" spans="1:8" x14ac:dyDescent="0.25">
      <c r="A148" s="15">
        <v>15370</v>
      </c>
      <c r="B148" s="15"/>
      <c r="C148" s="15"/>
      <c r="D148" s="88"/>
      <c r="E148" s="13" t="s">
        <v>526</v>
      </c>
      <c r="F148" s="12">
        <v>400</v>
      </c>
      <c r="G148" s="11">
        <v>44771</v>
      </c>
      <c r="H148" s="69"/>
    </row>
    <row r="149" spans="1:8" x14ac:dyDescent="0.25">
      <c r="A149" s="15">
        <v>156541</v>
      </c>
      <c r="B149" s="15"/>
      <c r="C149" s="15"/>
      <c r="D149" s="14" t="s">
        <v>214</v>
      </c>
      <c r="E149" s="13" t="s">
        <v>246</v>
      </c>
      <c r="F149" s="12">
        <v>245</v>
      </c>
      <c r="G149" s="11">
        <v>44771</v>
      </c>
      <c r="H149" s="69"/>
    </row>
    <row r="150" spans="1:8" x14ac:dyDescent="0.25">
      <c r="A150" s="15">
        <v>16565</v>
      </c>
      <c r="B150" s="15"/>
      <c r="C150" s="15"/>
      <c r="D150" s="14" t="s">
        <v>239</v>
      </c>
      <c r="E150" s="13" t="s">
        <v>525</v>
      </c>
      <c r="F150" s="12">
        <v>395</v>
      </c>
      <c r="G150" s="11">
        <v>44771</v>
      </c>
      <c r="H150" s="69"/>
    </row>
    <row r="151" spans="1:8" ht="30" x14ac:dyDescent="0.25">
      <c r="A151" s="21" t="s">
        <v>136</v>
      </c>
      <c r="B151" s="21"/>
      <c r="C151" s="21"/>
      <c r="D151" s="20" t="s">
        <v>56</v>
      </c>
      <c r="E151" s="19"/>
      <c r="F151" s="18" t="s">
        <v>4</v>
      </c>
      <c r="G151" s="17" t="s">
        <v>55</v>
      </c>
      <c r="H151" s="16" t="s">
        <v>54</v>
      </c>
    </row>
    <row r="152" spans="1:8" x14ac:dyDescent="0.25">
      <c r="A152" s="15">
        <v>16037</v>
      </c>
      <c r="B152" s="15"/>
      <c r="C152" s="15"/>
      <c r="D152" s="14" t="s">
        <v>524</v>
      </c>
      <c r="E152" s="13" t="s">
        <v>523</v>
      </c>
      <c r="F152" s="12">
        <v>245</v>
      </c>
      <c r="G152" s="11">
        <v>44795</v>
      </c>
      <c r="H152" s="69">
        <f>SUM(F152:F169)</f>
        <v>5415</v>
      </c>
    </row>
    <row r="153" spans="1:8" x14ac:dyDescent="0.25">
      <c r="A153" s="15">
        <v>16531</v>
      </c>
      <c r="B153" s="15"/>
      <c r="C153" s="15"/>
      <c r="D153" s="14" t="s">
        <v>290</v>
      </c>
      <c r="E153" s="13" t="s">
        <v>522</v>
      </c>
      <c r="F153" s="12">
        <v>345</v>
      </c>
      <c r="G153" s="11">
        <v>44795</v>
      </c>
      <c r="H153" s="69"/>
    </row>
    <row r="154" spans="1:8" x14ac:dyDescent="0.25">
      <c r="A154" s="15"/>
      <c r="B154" s="15"/>
      <c r="C154" s="15"/>
      <c r="D154" s="14" t="s">
        <v>521</v>
      </c>
      <c r="E154" s="13" t="s">
        <v>490</v>
      </c>
      <c r="F154" s="12">
        <v>175</v>
      </c>
      <c r="G154" s="11">
        <v>44795</v>
      </c>
      <c r="H154" s="69"/>
    </row>
    <row r="155" spans="1:8" x14ac:dyDescent="0.25">
      <c r="A155" s="15">
        <v>16574</v>
      </c>
      <c r="B155" s="15"/>
      <c r="C155" s="15"/>
      <c r="D155" s="14" t="s">
        <v>195</v>
      </c>
      <c r="E155" s="13" t="s">
        <v>323</v>
      </c>
      <c r="F155" s="12">
        <v>460</v>
      </c>
      <c r="G155" s="11">
        <v>44795</v>
      </c>
      <c r="H155" s="69"/>
    </row>
    <row r="156" spans="1:8" x14ac:dyDescent="0.25">
      <c r="A156" s="15"/>
      <c r="B156" s="15"/>
      <c r="C156" s="15"/>
      <c r="D156" s="14" t="s">
        <v>520</v>
      </c>
      <c r="E156" s="13" t="s">
        <v>490</v>
      </c>
      <c r="F156" s="12">
        <v>200</v>
      </c>
      <c r="G156" s="11">
        <v>44795</v>
      </c>
      <c r="H156" s="69"/>
    </row>
    <row r="157" spans="1:8" x14ac:dyDescent="0.25">
      <c r="A157" s="15"/>
      <c r="B157" s="15"/>
      <c r="C157" s="15"/>
      <c r="D157" s="14" t="s">
        <v>519</v>
      </c>
      <c r="E157" s="13" t="s">
        <v>518</v>
      </c>
      <c r="F157" s="12">
        <v>245</v>
      </c>
      <c r="G157" s="11">
        <v>44795</v>
      </c>
      <c r="H157" s="69"/>
    </row>
    <row r="158" spans="1:8" x14ac:dyDescent="0.25">
      <c r="A158" s="15">
        <v>16575</v>
      </c>
      <c r="B158" s="15"/>
      <c r="C158" s="15"/>
      <c r="D158" s="14" t="s">
        <v>517</v>
      </c>
      <c r="E158" s="13" t="s">
        <v>400</v>
      </c>
      <c r="F158" s="12">
        <v>345</v>
      </c>
      <c r="G158" s="11">
        <v>44795</v>
      </c>
      <c r="H158" s="69"/>
    </row>
    <row r="159" spans="1:8" x14ac:dyDescent="0.25">
      <c r="A159" s="15"/>
      <c r="B159" s="15"/>
      <c r="C159" s="15"/>
      <c r="D159" s="14" t="s">
        <v>516</v>
      </c>
      <c r="E159" s="13" t="s">
        <v>490</v>
      </c>
      <c r="F159" s="12">
        <v>25</v>
      </c>
      <c r="G159" s="11">
        <v>44795</v>
      </c>
      <c r="H159" s="69"/>
    </row>
    <row r="160" spans="1:8" x14ac:dyDescent="0.25">
      <c r="A160" s="15">
        <v>16591</v>
      </c>
      <c r="B160" s="15"/>
      <c r="C160" s="15"/>
      <c r="D160" s="14" t="s">
        <v>183</v>
      </c>
      <c r="E160" s="13" t="s">
        <v>400</v>
      </c>
      <c r="F160" s="12">
        <v>460</v>
      </c>
      <c r="G160" s="11">
        <v>44795</v>
      </c>
      <c r="H160" s="69"/>
    </row>
    <row r="161" spans="1:8" x14ac:dyDescent="0.25">
      <c r="A161" s="15">
        <v>16584</v>
      </c>
      <c r="B161" s="15"/>
      <c r="C161" s="15"/>
      <c r="D161" s="14" t="s">
        <v>515</v>
      </c>
      <c r="E161" s="13" t="s">
        <v>400</v>
      </c>
      <c r="F161" s="12">
        <v>245</v>
      </c>
      <c r="G161" s="11">
        <v>44795</v>
      </c>
      <c r="H161" s="69"/>
    </row>
    <row r="162" spans="1:8" x14ac:dyDescent="0.25">
      <c r="A162" s="15">
        <v>16493</v>
      </c>
      <c r="B162" s="15"/>
      <c r="C162" s="15"/>
      <c r="D162" s="14" t="s">
        <v>514</v>
      </c>
      <c r="E162" s="13" t="s">
        <v>513</v>
      </c>
      <c r="F162" s="12">
        <v>245</v>
      </c>
      <c r="G162" s="11">
        <v>44795</v>
      </c>
      <c r="H162" s="69"/>
    </row>
    <row r="163" spans="1:8" x14ac:dyDescent="0.25">
      <c r="A163" s="15"/>
      <c r="B163" s="15"/>
      <c r="C163" s="15"/>
      <c r="D163" s="14" t="s">
        <v>512</v>
      </c>
      <c r="E163" s="13" t="s">
        <v>490</v>
      </c>
      <c r="F163" s="12">
        <v>175</v>
      </c>
      <c r="G163" s="11">
        <v>44795</v>
      </c>
      <c r="H163" s="69"/>
    </row>
    <row r="164" spans="1:8" x14ac:dyDescent="0.25">
      <c r="A164" s="15">
        <v>16552</v>
      </c>
      <c r="B164" s="15"/>
      <c r="C164" s="15"/>
      <c r="D164" s="14" t="s">
        <v>511</v>
      </c>
      <c r="E164" s="13" t="s">
        <v>465</v>
      </c>
      <c r="F164" s="12">
        <v>245</v>
      </c>
      <c r="G164" s="11">
        <v>44795</v>
      </c>
      <c r="H164" s="69"/>
    </row>
    <row r="165" spans="1:8" x14ac:dyDescent="0.25">
      <c r="A165" s="15">
        <v>16605</v>
      </c>
      <c r="B165" s="15"/>
      <c r="C165" s="15"/>
      <c r="D165" s="36" t="s">
        <v>94</v>
      </c>
      <c r="E165" s="13" t="s">
        <v>510</v>
      </c>
      <c r="F165" s="12">
        <v>300</v>
      </c>
      <c r="G165" s="11">
        <v>44795</v>
      </c>
      <c r="H165" s="69"/>
    </row>
    <row r="166" spans="1:8" x14ac:dyDescent="0.25">
      <c r="A166" s="15">
        <v>16573</v>
      </c>
      <c r="B166" s="15"/>
      <c r="C166" s="15"/>
      <c r="D166" s="14" t="s">
        <v>189</v>
      </c>
      <c r="E166" s="13" t="s">
        <v>400</v>
      </c>
      <c r="F166" s="12">
        <v>245</v>
      </c>
      <c r="G166" s="11">
        <v>44795</v>
      </c>
      <c r="H166" s="69"/>
    </row>
    <row r="167" spans="1:8" x14ac:dyDescent="0.25">
      <c r="A167" s="15">
        <v>16581</v>
      </c>
      <c r="B167" s="15"/>
      <c r="C167" s="15"/>
      <c r="D167" s="14" t="s">
        <v>509</v>
      </c>
      <c r="E167" s="13" t="s">
        <v>400</v>
      </c>
      <c r="F167" s="12">
        <v>245</v>
      </c>
      <c r="G167" s="11">
        <v>44795</v>
      </c>
      <c r="H167" s="69"/>
    </row>
    <row r="168" spans="1:8" x14ac:dyDescent="0.25">
      <c r="A168" s="15">
        <v>16577</v>
      </c>
      <c r="B168" s="15"/>
      <c r="C168" s="15"/>
      <c r="D168" s="14" t="s">
        <v>508</v>
      </c>
      <c r="E168" s="13" t="s">
        <v>400</v>
      </c>
      <c r="F168" s="12">
        <v>245</v>
      </c>
      <c r="G168" s="11">
        <v>44795</v>
      </c>
      <c r="H168" s="69"/>
    </row>
    <row r="169" spans="1:8" x14ac:dyDescent="0.25">
      <c r="A169" s="15" t="s">
        <v>507</v>
      </c>
      <c r="B169" s="15"/>
      <c r="C169" s="15"/>
      <c r="D169" s="14" t="s">
        <v>506</v>
      </c>
      <c r="E169" s="13" t="s">
        <v>505</v>
      </c>
      <c r="F169" s="12">
        <v>970</v>
      </c>
      <c r="G169" s="11">
        <v>44795</v>
      </c>
      <c r="H169" s="69"/>
    </row>
    <row r="170" spans="1:8" ht="30" x14ac:dyDescent="0.25">
      <c r="A170" s="21" t="s">
        <v>136</v>
      </c>
      <c r="B170" s="21"/>
      <c r="C170" s="21"/>
      <c r="D170" s="20" t="s">
        <v>56</v>
      </c>
      <c r="E170" s="19"/>
      <c r="F170" s="18" t="s">
        <v>4</v>
      </c>
      <c r="G170" s="17" t="s">
        <v>55</v>
      </c>
      <c r="H170" s="16" t="s">
        <v>54</v>
      </c>
    </row>
    <row r="171" spans="1:8" x14ac:dyDescent="0.25">
      <c r="A171" s="15"/>
      <c r="B171" s="15"/>
      <c r="C171" s="15"/>
      <c r="D171" s="14" t="s">
        <v>504</v>
      </c>
      <c r="E171" s="13" t="s">
        <v>503</v>
      </c>
      <c r="F171" s="12">
        <v>295</v>
      </c>
      <c r="G171" s="11">
        <v>44811</v>
      </c>
      <c r="H171" s="69">
        <f>SUM(F171:F177)</f>
        <v>4056.46</v>
      </c>
    </row>
    <row r="172" spans="1:8" x14ac:dyDescent="0.25">
      <c r="A172" s="15">
        <v>16576</v>
      </c>
      <c r="B172" s="15"/>
      <c r="C172" s="15"/>
      <c r="D172" s="14" t="s">
        <v>502</v>
      </c>
      <c r="E172" s="13" t="s">
        <v>400</v>
      </c>
      <c r="F172" s="12">
        <v>245</v>
      </c>
      <c r="G172" s="11">
        <v>44811</v>
      </c>
      <c r="H172" s="69"/>
    </row>
    <row r="173" spans="1:8" x14ac:dyDescent="0.25">
      <c r="A173" s="15">
        <v>15940</v>
      </c>
      <c r="B173" s="15"/>
      <c r="C173" s="15"/>
      <c r="D173" s="14" t="s">
        <v>501</v>
      </c>
      <c r="E173" s="13" t="s">
        <v>500</v>
      </c>
      <c r="F173" s="12">
        <v>460</v>
      </c>
      <c r="G173" s="11">
        <v>44811</v>
      </c>
      <c r="H173" s="69"/>
    </row>
    <row r="174" spans="1:8" x14ac:dyDescent="0.25">
      <c r="A174" s="15">
        <v>16580</v>
      </c>
      <c r="B174" s="15"/>
      <c r="C174" s="15"/>
      <c r="D174" s="14" t="s">
        <v>499</v>
      </c>
      <c r="E174" s="13" t="s">
        <v>400</v>
      </c>
      <c r="F174" s="12">
        <v>245</v>
      </c>
      <c r="G174" s="11">
        <v>44811</v>
      </c>
      <c r="H174" s="69"/>
    </row>
    <row r="175" spans="1:8" x14ac:dyDescent="0.25">
      <c r="A175" s="15"/>
      <c r="B175" s="15"/>
      <c r="C175" s="15"/>
      <c r="D175" s="14" t="s">
        <v>124</v>
      </c>
      <c r="E175" s="13" t="s">
        <v>498</v>
      </c>
      <c r="F175" s="12">
        <v>7.86</v>
      </c>
      <c r="G175" s="11">
        <v>44811</v>
      </c>
      <c r="H175" s="69"/>
    </row>
    <row r="176" spans="1:8" x14ac:dyDescent="0.25">
      <c r="A176" s="15">
        <v>16613</v>
      </c>
      <c r="B176" s="15"/>
      <c r="C176" s="15"/>
      <c r="D176" s="14" t="s">
        <v>497</v>
      </c>
      <c r="E176" s="13" t="s">
        <v>496</v>
      </c>
      <c r="F176" s="12">
        <v>295</v>
      </c>
      <c r="G176" s="11">
        <v>44811</v>
      </c>
      <c r="H176" s="69"/>
    </row>
    <row r="177" spans="1:8" x14ac:dyDescent="0.25">
      <c r="A177" s="15"/>
      <c r="B177" s="15"/>
      <c r="C177" s="15"/>
      <c r="D177" s="14" t="s">
        <v>495</v>
      </c>
      <c r="E177" s="13" t="s">
        <v>494</v>
      </c>
      <c r="F177" s="12">
        <v>2508.6</v>
      </c>
      <c r="G177" s="11">
        <v>44811</v>
      </c>
      <c r="H177" s="69"/>
    </row>
    <row r="178" spans="1:8" ht="30" x14ac:dyDescent="0.25">
      <c r="A178" s="21" t="s">
        <v>136</v>
      </c>
      <c r="B178" s="21"/>
      <c r="C178" s="21"/>
      <c r="D178" s="20" t="s">
        <v>56</v>
      </c>
      <c r="E178" s="19"/>
      <c r="F178" s="18" t="s">
        <v>4</v>
      </c>
      <c r="G178" s="17" t="s">
        <v>55</v>
      </c>
      <c r="H178" s="16" t="s">
        <v>54</v>
      </c>
    </row>
    <row r="179" spans="1:8" x14ac:dyDescent="0.25">
      <c r="A179" s="15">
        <v>16539</v>
      </c>
      <c r="B179" s="15"/>
      <c r="C179" s="15"/>
      <c r="D179" s="14" t="s">
        <v>493</v>
      </c>
      <c r="E179" s="13" t="s">
        <v>400</v>
      </c>
      <c r="F179" s="12">
        <v>245</v>
      </c>
      <c r="G179" s="11">
        <v>44826</v>
      </c>
      <c r="H179" s="69">
        <f>SUM(F179:F194)</f>
        <v>5790</v>
      </c>
    </row>
    <row r="180" spans="1:8" x14ac:dyDescent="0.25">
      <c r="A180" s="15"/>
      <c r="B180" s="15"/>
      <c r="C180" s="15"/>
      <c r="D180" s="14" t="s">
        <v>492</v>
      </c>
      <c r="E180" s="13" t="s">
        <v>490</v>
      </c>
      <c r="F180" s="12">
        <v>200</v>
      </c>
      <c r="G180" s="11">
        <v>44826</v>
      </c>
      <c r="H180" s="69"/>
    </row>
    <row r="181" spans="1:8" x14ac:dyDescent="0.25">
      <c r="A181" s="15">
        <v>16698</v>
      </c>
      <c r="B181" s="15"/>
      <c r="C181" s="15"/>
      <c r="D181" s="14" t="s">
        <v>491</v>
      </c>
      <c r="E181" s="13" t="s">
        <v>490</v>
      </c>
      <c r="F181" s="12">
        <v>125</v>
      </c>
      <c r="G181" s="11">
        <v>44826</v>
      </c>
      <c r="H181" s="69"/>
    </row>
    <row r="182" spans="1:8" x14ac:dyDescent="0.25">
      <c r="A182" s="15">
        <v>16664</v>
      </c>
      <c r="B182" s="15"/>
      <c r="C182" s="15"/>
      <c r="D182" s="14" t="s">
        <v>151</v>
      </c>
      <c r="E182" s="13" t="s">
        <v>418</v>
      </c>
      <c r="F182" s="12">
        <v>345</v>
      </c>
      <c r="G182" s="11">
        <v>44826</v>
      </c>
      <c r="H182" s="69"/>
    </row>
    <row r="183" spans="1:8" x14ac:dyDescent="0.25">
      <c r="A183" s="15">
        <v>16653</v>
      </c>
      <c r="B183" s="15"/>
      <c r="C183" s="15"/>
      <c r="D183" s="14" t="s">
        <v>169</v>
      </c>
      <c r="E183" s="13" t="s">
        <v>489</v>
      </c>
      <c r="F183" s="12">
        <v>315</v>
      </c>
      <c r="G183" s="11">
        <v>44826</v>
      </c>
      <c r="H183" s="69"/>
    </row>
    <row r="184" spans="1:8" x14ac:dyDescent="0.25">
      <c r="A184" s="15">
        <v>16663</v>
      </c>
      <c r="B184" s="15"/>
      <c r="C184" s="15"/>
      <c r="D184" s="14" t="s">
        <v>488</v>
      </c>
      <c r="E184" s="13" t="s">
        <v>418</v>
      </c>
      <c r="F184" s="12">
        <v>895</v>
      </c>
      <c r="G184" s="11">
        <v>44826</v>
      </c>
      <c r="H184" s="69"/>
    </row>
    <row r="185" spans="1:8" x14ac:dyDescent="0.25">
      <c r="A185" s="15">
        <v>16656</v>
      </c>
      <c r="B185" s="15"/>
      <c r="C185" s="15"/>
      <c r="D185" s="14" t="s">
        <v>133</v>
      </c>
      <c r="E185" s="13" t="s">
        <v>323</v>
      </c>
      <c r="F185" s="12">
        <v>605</v>
      </c>
      <c r="G185" s="11">
        <v>44826</v>
      </c>
      <c r="H185" s="69"/>
    </row>
    <row r="186" spans="1:8" x14ac:dyDescent="0.25">
      <c r="A186" s="15">
        <v>16650</v>
      </c>
      <c r="B186" s="15"/>
      <c r="C186" s="15"/>
      <c r="D186" s="14" t="s">
        <v>163</v>
      </c>
      <c r="E186" s="13" t="s">
        <v>323</v>
      </c>
      <c r="F186" s="12">
        <v>345</v>
      </c>
      <c r="G186" s="11">
        <v>44826</v>
      </c>
      <c r="H186" s="69"/>
    </row>
    <row r="187" spans="1:8" x14ac:dyDescent="0.25">
      <c r="A187" s="15">
        <v>16586</v>
      </c>
      <c r="B187" s="15"/>
      <c r="C187" s="15"/>
      <c r="D187" s="14" t="s">
        <v>487</v>
      </c>
      <c r="E187" s="13" t="s">
        <v>400</v>
      </c>
      <c r="F187" s="12">
        <v>165</v>
      </c>
      <c r="G187" s="11">
        <v>44826</v>
      </c>
      <c r="H187" s="69"/>
    </row>
    <row r="188" spans="1:8" x14ac:dyDescent="0.25">
      <c r="A188" s="15">
        <v>16625</v>
      </c>
      <c r="B188" s="15"/>
      <c r="C188" s="15"/>
      <c r="D188" s="14" t="s">
        <v>486</v>
      </c>
      <c r="E188" s="13" t="s">
        <v>400</v>
      </c>
      <c r="F188" s="12">
        <v>345</v>
      </c>
      <c r="G188" s="11">
        <v>44826</v>
      </c>
      <c r="H188" s="69"/>
    </row>
    <row r="189" spans="1:8" x14ac:dyDescent="0.25">
      <c r="A189" s="15">
        <v>16693</v>
      </c>
      <c r="B189" s="15"/>
      <c r="C189" s="15"/>
      <c r="D189" s="14" t="s">
        <v>239</v>
      </c>
      <c r="E189" s="13" t="s">
        <v>485</v>
      </c>
      <c r="F189" s="12">
        <v>1500</v>
      </c>
      <c r="G189" s="11">
        <v>44826</v>
      </c>
      <c r="H189" s="69"/>
    </row>
    <row r="190" spans="1:8" x14ac:dyDescent="0.25">
      <c r="A190" s="15">
        <v>16652</v>
      </c>
      <c r="B190" s="15"/>
      <c r="C190" s="15"/>
      <c r="D190" s="14" t="s">
        <v>201</v>
      </c>
      <c r="E190" s="13" t="s">
        <v>246</v>
      </c>
      <c r="F190" s="12">
        <v>165</v>
      </c>
      <c r="G190" s="11">
        <v>44826</v>
      </c>
      <c r="H190" s="69"/>
    </row>
    <row r="191" spans="1:8" x14ac:dyDescent="0.25">
      <c r="A191" s="15">
        <v>16669</v>
      </c>
      <c r="B191" s="15"/>
      <c r="C191" s="15"/>
      <c r="D191" s="14" t="s">
        <v>475</v>
      </c>
      <c r="E191" s="13" t="s">
        <v>246</v>
      </c>
      <c r="F191" s="12">
        <v>245</v>
      </c>
      <c r="G191" s="11">
        <v>44826</v>
      </c>
      <c r="H191" s="69"/>
    </row>
    <row r="192" spans="1:8" x14ac:dyDescent="0.25">
      <c r="A192" s="15">
        <v>16658</v>
      </c>
      <c r="B192" s="15"/>
      <c r="C192" s="15"/>
      <c r="D192" s="14" t="s">
        <v>455</v>
      </c>
      <c r="E192" s="13" t="s">
        <v>246</v>
      </c>
      <c r="F192" s="12">
        <v>245</v>
      </c>
      <c r="G192" s="11">
        <v>44826</v>
      </c>
      <c r="H192" s="69"/>
    </row>
    <row r="193" spans="1:8" x14ac:dyDescent="0.25">
      <c r="A193" s="15"/>
      <c r="B193" s="15"/>
      <c r="C193" s="15"/>
      <c r="D193" s="14" t="s">
        <v>455</v>
      </c>
      <c r="E193" s="13" t="s">
        <v>100</v>
      </c>
      <c r="F193" s="12">
        <v>25</v>
      </c>
      <c r="G193" s="11">
        <v>44826</v>
      </c>
      <c r="H193" s="69"/>
    </row>
    <row r="194" spans="1:8" x14ac:dyDescent="0.25">
      <c r="A194" s="15"/>
      <c r="B194" s="15"/>
      <c r="C194" s="15"/>
      <c r="D194" s="14" t="s">
        <v>141</v>
      </c>
      <c r="E194" s="13" t="s">
        <v>484</v>
      </c>
      <c r="F194" s="12">
        <v>25</v>
      </c>
      <c r="G194" s="11">
        <v>44826</v>
      </c>
      <c r="H194" s="69"/>
    </row>
    <row r="195" spans="1:8" ht="30" x14ac:dyDescent="0.25">
      <c r="A195" s="21" t="s">
        <v>136</v>
      </c>
      <c r="B195" s="21"/>
      <c r="C195" s="21"/>
      <c r="D195" s="20" t="s">
        <v>56</v>
      </c>
      <c r="E195" s="19"/>
      <c r="F195" s="18" t="s">
        <v>4</v>
      </c>
      <c r="G195" s="17" t="s">
        <v>55</v>
      </c>
      <c r="H195" s="16" t="s">
        <v>54</v>
      </c>
    </row>
    <row r="196" spans="1:8" x14ac:dyDescent="0.25">
      <c r="A196" s="15"/>
      <c r="B196" s="15"/>
      <c r="C196" s="15"/>
      <c r="D196" s="14" t="s">
        <v>124</v>
      </c>
      <c r="E196" s="13" t="s">
        <v>405</v>
      </c>
      <c r="F196" s="12">
        <v>7.7</v>
      </c>
      <c r="G196" s="11">
        <v>44839</v>
      </c>
      <c r="H196" s="69">
        <f>SUM(F196:F205)</f>
        <v>1747.7</v>
      </c>
    </row>
    <row r="197" spans="1:8" x14ac:dyDescent="0.25">
      <c r="A197" s="15">
        <v>16667</v>
      </c>
      <c r="B197" s="15"/>
      <c r="C197" s="15"/>
      <c r="D197" s="14" t="s">
        <v>483</v>
      </c>
      <c r="E197" s="13" t="s">
        <v>418</v>
      </c>
      <c r="F197" s="12">
        <v>245</v>
      </c>
      <c r="G197" s="11">
        <v>44839</v>
      </c>
      <c r="H197" s="69"/>
    </row>
    <row r="198" spans="1:8" x14ac:dyDescent="0.25">
      <c r="A198" s="15">
        <v>16671</v>
      </c>
      <c r="B198" s="15"/>
      <c r="C198" s="15"/>
      <c r="D198" s="14" t="s">
        <v>482</v>
      </c>
      <c r="E198" s="13" t="s">
        <v>418</v>
      </c>
      <c r="F198" s="12">
        <v>345</v>
      </c>
      <c r="G198" s="11">
        <v>44839</v>
      </c>
      <c r="H198" s="69"/>
    </row>
    <row r="199" spans="1:8" x14ac:dyDescent="0.25">
      <c r="A199" s="15">
        <v>16670</v>
      </c>
      <c r="B199" s="15"/>
      <c r="C199" s="15"/>
      <c r="D199" s="14" t="s">
        <v>158</v>
      </c>
      <c r="E199" s="13" t="s">
        <v>418</v>
      </c>
      <c r="F199" s="12">
        <v>165</v>
      </c>
      <c r="G199" s="11">
        <v>44839</v>
      </c>
      <c r="H199" s="69"/>
    </row>
    <row r="200" spans="1:8" x14ac:dyDescent="0.25">
      <c r="A200" s="15">
        <v>16649</v>
      </c>
      <c r="B200" s="15"/>
      <c r="C200" s="15"/>
      <c r="D200" s="14" t="s">
        <v>481</v>
      </c>
      <c r="E200" s="13" t="s">
        <v>418</v>
      </c>
      <c r="F200" s="12">
        <v>245</v>
      </c>
      <c r="G200" s="11">
        <v>44839</v>
      </c>
      <c r="H200" s="69"/>
    </row>
    <row r="201" spans="1:8" x14ac:dyDescent="0.25">
      <c r="A201" s="15">
        <v>16721</v>
      </c>
      <c r="B201" s="15"/>
      <c r="C201" s="15"/>
      <c r="D201" s="14" t="s">
        <v>236</v>
      </c>
      <c r="E201" s="13" t="s">
        <v>480</v>
      </c>
      <c r="F201" s="12">
        <v>245</v>
      </c>
      <c r="G201" s="11">
        <v>44839</v>
      </c>
      <c r="H201" s="69"/>
    </row>
    <row r="202" spans="1:8" x14ac:dyDescent="0.25">
      <c r="A202" s="15">
        <v>16629</v>
      </c>
      <c r="B202" s="15"/>
      <c r="C202" s="15"/>
      <c r="D202" s="14" t="s">
        <v>479</v>
      </c>
      <c r="E202" s="13" t="s">
        <v>427</v>
      </c>
      <c r="F202" s="12">
        <v>100</v>
      </c>
      <c r="G202" s="11">
        <v>44839</v>
      </c>
      <c r="H202" s="69"/>
    </row>
    <row r="203" spans="1:8" x14ac:dyDescent="0.25">
      <c r="A203" s="15">
        <v>16630</v>
      </c>
      <c r="B203" s="15"/>
      <c r="C203" s="15"/>
      <c r="D203" s="14" t="s">
        <v>128</v>
      </c>
      <c r="E203" s="13" t="s">
        <v>427</v>
      </c>
      <c r="F203" s="12">
        <v>100</v>
      </c>
      <c r="G203" s="11">
        <v>44839</v>
      </c>
      <c r="H203" s="69"/>
    </row>
    <row r="204" spans="1:8" x14ac:dyDescent="0.25">
      <c r="A204" s="15">
        <v>16585</v>
      </c>
      <c r="B204" s="15"/>
      <c r="C204" s="15"/>
      <c r="D204" s="14" t="s">
        <v>106</v>
      </c>
      <c r="E204" s="13" t="s">
        <v>400</v>
      </c>
      <c r="F204" s="12">
        <v>245</v>
      </c>
      <c r="G204" s="11">
        <v>44839</v>
      </c>
      <c r="H204" s="69"/>
    </row>
    <row r="205" spans="1:8" x14ac:dyDescent="0.25">
      <c r="A205" s="15"/>
      <c r="B205" s="15"/>
      <c r="C205" s="15"/>
      <c r="D205" s="14" t="s">
        <v>223</v>
      </c>
      <c r="E205" s="13" t="s">
        <v>478</v>
      </c>
      <c r="F205" s="12">
        <v>50</v>
      </c>
      <c r="G205" s="11">
        <v>44839</v>
      </c>
      <c r="H205" s="69"/>
    </row>
    <row r="206" spans="1:8" ht="30" x14ac:dyDescent="0.25">
      <c r="A206" s="21" t="s">
        <v>136</v>
      </c>
      <c r="B206" s="21"/>
      <c r="C206" s="21"/>
      <c r="D206" s="20" t="s">
        <v>56</v>
      </c>
      <c r="E206" s="19"/>
      <c r="F206" s="18" t="s">
        <v>4</v>
      </c>
      <c r="G206" s="17" t="s">
        <v>55</v>
      </c>
      <c r="H206" s="16" t="s">
        <v>54</v>
      </c>
    </row>
    <row r="207" spans="1:8" x14ac:dyDescent="0.25">
      <c r="A207" s="15">
        <v>16745</v>
      </c>
      <c r="B207" s="15"/>
      <c r="C207" s="15"/>
      <c r="D207" s="14" t="s">
        <v>140</v>
      </c>
      <c r="E207" s="13" t="s">
        <v>429</v>
      </c>
      <c r="F207" s="12">
        <v>345</v>
      </c>
      <c r="G207" s="11"/>
      <c r="H207" s="69">
        <f>SUM(F207:F216)</f>
        <v>1756</v>
      </c>
    </row>
    <row r="208" spans="1:8" x14ac:dyDescent="0.25">
      <c r="A208" s="15">
        <v>16737</v>
      </c>
      <c r="B208" s="15"/>
      <c r="C208" s="15"/>
      <c r="D208" s="14" t="s">
        <v>139</v>
      </c>
      <c r="E208" s="13" t="s">
        <v>429</v>
      </c>
      <c r="F208" s="12">
        <v>245</v>
      </c>
      <c r="G208" s="11"/>
      <c r="H208" s="69"/>
    </row>
    <row r="209" spans="1:8" x14ac:dyDescent="0.25">
      <c r="A209" s="15">
        <v>16771</v>
      </c>
      <c r="B209" s="15"/>
      <c r="C209" s="15"/>
      <c r="D209" s="14" t="s">
        <v>72</v>
      </c>
      <c r="E209" s="13" t="s">
        <v>476</v>
      </c>
      <c r="F209" s="12">
        <v>50</v>
      </c>
      <c r="G209" s="11"/>
      <c r="H209" s="69"/>
    </row>
    <row r="210" spans="1:8" x14ac:dyDescent="0.25">
      <c r="A210" s="15">
        <v>16719</v>
      </c>
      <c r="B210" s="15"/>
      <c r="C210" s="15"/>
      <c r="D210" s="14" t="s">
        <v>194</v>
      </c>
      <c r="E210" s="13" t="s">
        <v>418</v>
      </c>
      <c r="F210" s="12">
        <v>215</v>
      </c>
      <c r="G210" s="11"/>
      <c r="H210" s="69"/>
    </row>
    <row r="211" spans="1:8" x14ac:dyDescent="0.25">
      <c r="A211" s="15">
        <v>16677</v>
      </c>
      <c r="B211" s="15"/>
      <c r="C211" s="15"/>
      <c r="D211" s="14" t="s">
        <v>477</v>
      </c>
      <c r="E211" s="13" t="s">
        <v>418</v>
      </c>
      <c r="F211" s="12">
        <v>165</v>
      </c>
      <c r="G211" s="11"/>
      <c r="H211" s="69"/>
    </row>
    <row r="212" spans="1:8" x14ac:dyDescent="0.25">
      <c r="A212" s="15">
        <v>16732</v>
      </c>
      <c r="B212" s="15"/>
      <c r="C212" s="15"/>
      <c r="D212" s="14" t="s">
        <v>72</v>
      </c>
      <c r="E212" s="13" t="s">
        <v>429</v>
      </c>
      <c r="F212" s="12">
        <v>165</v>
      </c>
      <c r="G212" s="11"/>
      <c r="H212" s="69"/>
    </row>
    <row r="213" spans="1:8" x14ac:dyDescent="0.25">
      <c r="A213" s="15">
        <v>16768</v>
      </c>
      <c r="B213" s="15"/>
      <c r="C213" s="15"/>
      <c r="D213" s="14" t="s">
        <v>381</v>
      </c>
      <c r="E213" s="13" t="s">
        <v>476</v>
      </c>
      <c r="F213" s="12">
        <v>250</v>
      </c>
      <c r="G213" s="11"/>
      <c r="H213" s="69"/>
    </row>
    <row r="214" spans="1:8" x14ac:dyDescent="0.25">
      <c r="A214" s="15">
        <v>16366</v>
      </c>
      <c r="B214" s="15"/>
      <c r="C214" s="15"/>
      <c r="D214" s="14" t="s">
        <v>475</v>
      </c>
      <c r="E214" s="13" t="s">
        <v>474</v>
      </c>
      <c r="F214" s="12">
        <v>195</v>
      </c>
      <c r="G214" s="11"/>
      <c r="H214" s="69"/>
    </row>
    <row r="215" spans="1:8" x14ac:dyDescent="0.25">
      <c r="A215" s="15">
        <v>16756</v>
      </c>
      <c r="B215" s="15"/>
      <c r="C215" s="15"/>
      <c r="D215" s="14" t="s">
        <v>460</v>
      </c>
      <c r="E215" s="13" t="s">
        <v>473</v>
      </c>
      <c r="F215" s="12">
        <v>25</v>
      </c>
      <c r="G215" s="11"/>
      <c r="H215" s="69"/>
    </row>
    <row r="216" spans="1:8" x14ac:dyDescent="0.25">
      <c r="A216" s="15">
        <v>16780</v>
      </c>
      <c r="B216" s="15"/>
      <c r="C216" s="15"/>
      <c r="D216" s="14" t="s">
        <v>278</v>
      </c>
      <c r="E216" s="13" t="s">
        <v>450</v>
      </c>
      <c r="F216" s="12">
        <v>101</v>
      </c>
      <c r="G216" s="11"/>
      <c r="H216" s="69"/>
    </row>
    <row r="217" spans="1:8" ht="30" x14ac:dyDescent="0.25">
      <c r="A217" s="21" t="s">
        <v>136</v>
      </c>
      <c r="B217" s="21"/>
      <c r="C217" s="21"/>
      <c r="D217" s="20" t="s">
        <v>56</v>
      </c>
      <c r="E217" s="19"/>
      <c r="F217" s="18" t="s">
        <v>4</v>
      </c>
      <c r="G217" s="17" t="s">
        <v>55</v>
      </c>
      <c r="H217" s="16" t="s">
        <v>54</v>
      </c>
    </row>
    <row r="218" spans="1:8" x14ac:dyDescent="0.25">
      <c r="A218" s="15">
        <v>16726</v>
      </c>
      <c r="B218" s="15"/>
      <c r="C218" s="15"/>
      <c r="D218" s="14" t="s">
        <v>142</v>
      </c>
      <c r="E218" s="13" t="s">
        <v>429</v>
      </c>
      <c r="F218" s="12">
        <v>345</v>
      </c>
      <c r="G218" s="11">
        <v>44858</v>
      </c>
      <c r="H218" s="69">
        <f>SUM(F218:F228)</f>
        <v>6880</v>
      </c>
    </row>
    <row r="219" spans="1:8" x14ac:dyDescent="0.25">
      <c r="A219" s="15">
        <v>16318</v>
      </c>
      <c r="B219" s="15"/>
      <c r="C219" s="15"/>
      <c r="D219" s="14" t="s">
        <v>259</v>
      </c>
      <c r="E219" s="13" t="s">
        <v>456</v>
      </c>
      <c r="F219" s="12">
        <v>245</v>
      </c>
      <c r="G219" s="11">
        <v>44858</v>
      </c>
      <c r="H219" s="69"/>
    </row>
    <row r="220" spans="1:8" x14ac:dyDescent="0.25">
      <c r="A220" s="15">
        <v>16545</v>
      </c>
      <c r="B220" s="15"/>
      <c r="C220" s="15"/>
      <c r="D220" s="14" t="s">
        <v>472</v>
      </c>
      <c r="E220" s="13" t="s">
        <v>465</v>
      </c>
      <c r="F220" s="12">
        <v>165</v>
      </c>
      <c r="G220" s="11">
        <v>44858</v>
      </c>
      <c r="H220" s="69"/>
    </row>
    <row r="221" spans="1:8" x14ac:dyDescent="0.25">
      <c r="A221" s="15">
        <v>16532</v>
      </c>
      <c r="B221" s="15"/>
      <c r="C221" s="15"/>
      <c r="D221" s="14" t="s">
        <v>197</v>
      </c>
      <c r="E221" s="13" t="s">
        <v>465</v>
      </c>
      <c r="F221" s="12">
        <v>245</v>
      </c>
      <c r="G221" s="11">
        <v>44858</v>
      </c>
      <c r="H221" s="69"/>
    </row>
    <row r="222" spans="1:8" x14ac:dyDescent="0.25">
      <c r="A222" s="15">
        <v>16661</v>
      </c>
      <c r="B222" s="15"/>
      <c r="C222" s="15"/>
      <c r="D222" s="14" t="s">
        <v>144</v>
      </c>
      <c r="E222" s="13" t="s">
        <v>418</v>
      </c>
      <c r="F222" s="12">
        <v>165</v>
      </c>
      <c r="G222" s="11">
        <v>44858</v>
      </c>
      <c r="H222" s="69"/>
    </row>
    <row r="223" spans="1:8" x14ac:dyDescent="0.25">
      <c r="A223" s="15"/>
      <c r="B223" s="15"/>
      <c r="C223" s="15"/>
      <c r="D223" s="14" t="s">
        <v>471</v>
      </c>
      <c r="E223" s="13" t="s">
        <v>427</v>
      </c>
      <c r="F223" s="12">
        <v>200</v>
      </c>
      <c r="G223" s="11">
        <v>44858</v>
      </c>
      <c r="H223" s="69"/>
    </row>
    <row r="224" spans="1:8" x14ac:dyDescent="0.25">
      <c r="A224" s="15">
        <v>16730</v>
      </c>
      <c r="B224" s="15"/>
      <c r="C224" s="15"/>
      <c r="D224" s="14" t="s">
        <v>102</v>
      </c>
      <c r="E224" s="13" t="s">
        <v>429</v>
      </c>
      <c r="F224" s="12">
        <v>245</v>
      </c>
      <c r="G224" s="11">
        <v>44858</v>
      </c>
      <c r="H224" s="69"/>
    </row>
    <row r="225" spans="1:8" x14ac:dyDescent="0.25">
      <c r="A225" s="15">
        <v>16543</v>
      </c>
      <c r="B225" s="15"/>
      <c r="C225" s="15"/>
      <c r="D225" s="14" t="s">
        <v>218</v>
      </c>
      <c r="E225" s="13" t="s">
        <v>465</v>
      </c>
      <c r="F225" s="12">
        <v>245</v>
      </c>
      <c r="G225" s="11">
        <v>44858</v>
      </c>
      <c r="H225" s="69"/>
    </row>
    <row r="226" spans="1:8" x14ac:dyDescent="0.25">
      <c r="A226" s="15">
        <v>16504</v>
      </c>
      <c r="B226" s="15"/>
      <c r="C226" s="15"/>
      <c r="D226" s="14" t="s">
        <v>105</v>
      </c>
      <c r="E226" s="13" t="s">
        <v>470</v>
      </c>
      <c r="F226" s="12">
        <v>4750</v>
      </c>
      <c r="G226" s="11">
        <v>44858</v>
      </c>
      <c r="H226" s="69"/>
    </row>
    <row r="227" spans="1:8" x14ac:dyDescent="0.25">
      <c r="A227" s="15">
        <v>16384</v>
      </c>
      <c r="B227" s="15"/>
      <c r="C227" s="15"/>
      <c r="D227" s="14" t="s">
        <v>469</v>
      </c>
      <c r="E227" s="13" t="s">
        <v>456</v>
      </c>
      <c r="F227" s="12">
        <v>250</v>
      </c>
      <c r="G227" s="11">
        <v>44858</v>
      </c>
      <c r="H227" s="69"/>
    </row>
    <row r="228" spans="1:8" x14ac:dyDescent="0.25">
      <c r="A228" s="15">
        <v>16753</v>
      </c>
      <c r="B228" s="15"/>
      <c r="C228" s="15"/>
      <c r="D228" s="14" t="s">
        <v>364</v>
      </c>
      <c r="E228" s="13" t="s">
        <v>468</v>
      </c>
      <c r="F228" s="12">
        <v>25</v>
      </c>
      <c r="G228" s="11">
        <v>44858</v>
      </c>
      <c r="H228" s="69"/>
    </row>
    <row r="229" spans="1:8" ht="30" x14ac:dyDescent="0.25">
      <c r="A229" s="21" t="s">
        <v>136</v>
      </c>
      <c r="B229" s="21"/>
      <c r="C229" s="21"/>
      <c r="D229" s="20" t="s">
        <v>56</v>
      </c>
      <c r="E229" s="19"/>
      <c r="F229" s="18" t="s">
        <v>4</v>
      </c>
      <c r="G229" s="17" t="s">
        <v>55</v>
      </c>
      <c r="H229" s="16" t="s">
        <v>54</v>
      </c>
    </row>
    <row r="230" spans="1:8" x14ac:dyDescent="0.25">
      <c r="A230" s="15">
        <v>16535</v>
      </c>
      <c r="B230" s="15"/>
      <c r="C230" s="15"/>
      <c r="D230" s="14" t="s">
        <v>221</v>
      </c>
      <c r="E230" s="13" t="s">
        <v>465</v>
      </c>
      <c r="F230" s="12">
        <v>165</v>
      </c>
      <c r="G230" s="11">
        <v>44865</v>
      </c>
      <c r="H230" s="69">
        <f>SUM(F230:F242)</f>
        <v>2821.63</v>
      </c>
    </row>
    <row r="231" spans="1:8" x14ac:dyDescent="0.25">
      <c r="A231" s="15">
        <v>16527</v>
      </c>
      <c r="B231" s="15"/>
      <c r="C231" s="15"/>
      <c r="D231" s="14" t="s">
        <v>467</v>
      </c>
      <c r="E231" s="13" t="s">
        <v>465</v>
      </c>
      <c r="F231" s="12">
        <v>245</v>
      </c>
      <c r="G231" s="11">
        <v>44865</v>
      </c>
      <c r="H231" s="69"/>
    </row>
    <row r="232" spans="1:8" x14ac:dyDescent="0.25">
      <c r="A232" s="15">
        <v>16544</v>
      </c>
      <c r="B232" s="15"/>
      <c r="C232" s="15"/>
      <c r="D232" s="14" t="s">
        <v>466</v>
      </c>
      <c r="E232" s="13" t="s">
        <v>465</v>
      </c>
      <c r="F232" s="12">
        <v>165</v>
      </c>
      <c r="G232" s="11">
        <v>44865</v>
      </c>
      <c r="H232" s="69"/>
    </row>
    <row r="233" spans="1:8" x14ac:dyDescent="0.25">
      <c r="A233" s="15">
        <v>16776</v>
      </c>
      <c r="B233" s="15"/>
      <c r="C233" s="15"/>
      <c r="D233" s="14" t="s">
        <v>78</v>
      </c>
      <c r="E233" s="13" t="s">
        <v>464</v>
      </c>
      <c r="F233" s="12">
        <v>250</v>
      </c>
      <c r="G233" s="11">
        <v>44865</v>
      </c>
      <c r="H233" s="69"/>
    </row>
    <row r="234" spans="1:8" x14ac:dyDescent="0.25">
      <c r="A234" s="15">
        <v>16755</v>
      </c>
      <c r="B234" s="15"/>
      <c r="C234" s="15"/>
      <c r="D234" s="14" t="s">
        <v>105</v>
      </c>
      <c r="E234" s="13" t="s">
        <v>463</v>
      </c>
      <c r="F234" s="12">
        <v>50</v>
      </c>
      <c r="G234" s="11">
        <v>44865</v>
      </c>
      <c r="H234" s="69"/>
    </row>
    <row r="235" spans="1:8" x14ac:dyDescent="0.25">
      <c r="A235" s="15">
        <v>16728</v>
      </c>
      <c r="B235" s="15"/>
      <c r="C235" s="15"/>
      <c r="D235" s="14" t="s">
        <v>141</v>
      </c>
      <c r="E235" s="13" t="s">
        <v>429</v>
      </c>
      <c r="F235" s="12">
        <v>245</v>
      </c>
      <c r="G235" s="11">
        <v>44865</v>
      </c>
      <c r="H235" s="69"/>
    </row>
    <row r="236" spans="1:8" x14ac:dyDescent="0.25">
      <c r="A236" s="15">
        <v>16733</v>
      </c>
      <c r="B236" s="15"/>
      <c r="C236" s="15"/>
      <c r="D236" s="14" t="s">
        <v>145</v>
      </c>
      <c r="E236" s="13" t="s">
        <v>429</v>
      </c>
      <c r="F236" s="12">
        <v>245</v>
      </c>
      <c r="G236" s="11">
        <v>44865</v>
      </c>
      <c r="H236" s="69"/>
    </row>
    <row r="237" spans="1:8" x14ac:dyDescent="0.25">
      <c r="A237" s="15">
        <v>16850</v>
      </c>
      <c r="B237" s="15"/>
      <c r="C237" s="15"/>
      <c r="D237" s="14" t="s">
        <v>455</v>
      </c>
      <c r="E237" s="13" t="s">
        <v>457</v>
      </c>
      <c r="F237" s="12">
        <v>25</v>
      </c>
      <c r="G237" s="11">
        <v>44865</v>
      </c>
      <c r="H237" s="69"/>
    </row>
    <row r="238" spans="1:8" x14ac:dyDescent="0.25">
      <c r="A238" s="15">
        <v>16665</v>
      </c>
      <c r="B238" s="15"/>
      <c r="C238" s="15"/>
      <c r="D238" s="14" t="s">
        <v>462</v>
      </c>
      <c r="E238" s="13" t="s">
        <v>418</v>
      </c>
      <c r="F238" s="12">
        <v>245</v>
      </c>
      <c r="G238" s="11">
        <v>44865</v>
      </c>
      <c r="H238" s="69"/>
    </row>
    <row r="239" spans="1:8" x14ac:dyDescent="0.25">
      <c r="A239" s="15">
        <v>16827</v>
      </c>
      <c r="B239" s="15"/>
      <c r="C239" s="15"/>
      <c r="D239" s="14" t="s">
        <v>395</v>
      </c>
      <c r="E239" s="13" t="s">
        <v>461</v>
      </c>
      <c r="F239" s="12">
        <v>202</v>
      </c>
      <c r="G239" s="11">
        <v>44865</v>
      </c>
      <c r="H239" s="69"/>
    </row>
    <row r="240" spans="1:8" x14ac:dyDescent="0.25">
      <c r="A240" s="15">
        <v>16804</v>
      </c>
      <c r="B240" s="15"/>
      <c r="C240" s="15"/>
      <c r="D240" s="14" t="s">
        <v>460</v>
      </c>
      <c r="E240" s="13" t="s">
        <v>459</v>
      </c>
      <c r="F240" s="12">
        <v>952</v>
      </c>
      <c r="G240" s="11">
        <v>44865</v>
      </c>
      <c r="H240" s="69"/>
    </row>
    <row r="241" spans="1:8" x14ac:dyDescent="0.25">
      <c r="A241" s="15"/>
      <c r="B241" s="15"/>
      <c r="C241" s="15"/>
      <c r="D241" s="14" t="s">
        <v>124</v>
      </c>
      <c r="E241" s="13" t="s">
        <v>405</v>
      </c>
      <c r="F241" s="12">
        <v>7.63</v>
      </c>
      <c r="G241" s="11">
        <v>44865</v>
      </c>
      <c r="H241" s="69"/>
    </row>
    <row r="242" spans="1:8" x14ac:dyDescent="0.25">
      <c r="A242" s="15">
        <v>16851</v>
      </c>
      <c r="B242" s="15"/>
      <c r="C242" s="15"/>
      <c r="D242" s="14" t="s">
        <v>458</v>
      </c>
      <c r="E242" s="13" t="s">
        <v>457</v>
      </c>
      <c r="F242" s="12">
        <v>25</v>
      </c>
      <c r="G242" s="11">
        <v>44865</v>
      </c>
      <c r="H242" s="69"/>
    </row>
    <row r="243" spans="1:8" ht="30" x14ac:dyDescent="0.25">
      <c r="A243" s="21" t="s">
        <v>136</v>
      </c>
      <c r="B243" s="21"/>
      <c r="C243" s="21"/>
      <c r="D243" s="20" t="s">
        <v>56</v>
      </c>
      <c r="E243" s="19"/>
      <c r="F243" s="18" t="s">
        <v>4</v>
      </c>
      <c r="G243" s="17" t="s">
        <v>55</v>
      </c>
      <c r="H243" s="16" t="s">
        <v>54</v>
      </c>
    </row>
    <row r="244" spans="1:8" x14ac:dyDescent="0.25">
      <c r="A244" s="15">
        <v>16743</v>
      </c>
      <c r="B244" s="15"/>
      <c r="C244" s="15"/>
      <c r="D244" s="14" t="s">
        <v>132</v>
      </c>
      <c r="E244" s="13" t="s">
        <v>429</v>
      </c>
      <c r="F244" s="12">
        <v>345</v>
      </c>
      <c r="G244" s="11">
        <v>44872</v>
      </c>
      <c r="H244" s="69">
        <f>SUM(F244:F252)</f>
        <v>992.96</v>
      </c>
    </row>
    <row r="245" spans="1:8" x14ac:dyDescent="0.25">
      <c r="A245" s="15">
        <v>16314</v>
      </c>
      <c r="B245" s="15"/>
      <c r="C245" s="15"/>
      <c r="D245" s="14" t="s">
        <v>126</v>
      </c>
      <c r="E245" s="13" t="s">
        <v>456</v>
      </c>
      <c r="F245" s="12">
        <v>165</v>
      </c>
      <c r="G245" s="11">
        <v>44872</v>
      </c>
      <c r="H245" s="69"/>
    </row>
    <row r="246" spans="1:8" x14ac:dyDescent="0.25">
      <c r="A246" s="15"/>
      <c r="B246" s="15"/>
      <c r="C246" s="15"/>
      <c r="D246" s="14" t="s">
        <v>455</v>
      </c>
      <c r="E246" s="13" t="s">
        <v>451</v>
      </c>
      <c r="F246" s="12">
        <v>25</v>
      </c>
      <c r="G246" s="11">
        <v>44872</v>
      </c>
      <c r="H246" s="69"/>
    </row>
    <row r="247" spans="1:8" x14ac:dyDescent="0.25">
      <c r="A247" s="15"/>
      <c r="B247" s="15"/>
      <c r="C247" s="15"/>
      <c r="D247" s="14" t="s">
        <v>454</v>
      </c>
      <c r="E247" s="13" t="s">
        <v>453</v>
      </c>
      <c r="F247" s="12">
        <v>50</v>
      </c>
      <c r="G247" s="11">
        <v>44872</v>
      </c>
      <c r="H247" s="69"/>
    </row>
    <row r="248" spans="1:8" x14ac:dyDescent="0.25">
      <c r="A248" s="15"/>
      <c r="B248" s="15"/>
      <c r="C248" s="15"/>
      <c r="D248" s="14" t="s">
        <v>452</v>
      </c>
      <c r="E248" s="13" t="s">
        <v>451</v>
      </c>
      <c r="F248" s="12">
        <v>20</v>
      </c>
      <c r="G248" s="11">
        <v>44872</v>
      </c>
      <c r="H248" s="69"/>
    </row>
    <row r="249" spans="1:8" x14ac:dyDescent="0.25">
      <c r="A249" s="15">
        <v>16931</v>
      </c>
      <c r="B249" s="15"/>
      <c r="C249" s="15"/>
      <c r="D249" s="14" t="s">
        <v>242</v>
      </c>
      <c r="E249" s="13" t="s">
        <v>450</v>
      </c>
      <c r="F249" s="12">
        <v>101</v>
      </c>
      <c r="G249" s="11">
        <v>44872</v>
      </c>
      <c r="H249" s="69"/>
    </row>
    <row r="250" spans="1:8" x14ac:dyDescent="0.25">
      <c r="A250" s="15">
        <v>16826</v>
      </c>
      <c r="B250" s="15"/>
      <c r="C250" s="15"/>
      <c r="D250" s="14" t="s">
        <v>449</v>
      </c>
      <c r="E250" s="13" t="s">
        <v>448</v>
      </c>
      <c r="F250" s="12">
        <v>100</v>
      </c>
      <c r="G250" s="11">
        <v>44872</v>
      </c>
      <c r="H250" s="69"/>
    </row>
    <row r="251" spans="1:8" x14ac:dyDescent="0.25">
      <c r="A251" s="15">
        <v>16890</v>
      </c>
      <c r="B251" s="15"/>
      <c r="C251" s="15"/>
      <c r="D251" s="14" t="s">
        <v>91</v>
      </c>
      <c r="E251" s="13" t="s">
        <v>413</v>
      </c>
      <c r="F251" s="12">
        <v>165</v>
      </c>
      <c r="G251" s="11">
        <v>44872</v>
      </c>
      <c r="H251" s="69"/>
    </row>
    <row r="252" spans="1:8" x14ac:dyDescent="0.25">
      <c r="A252" s="15"/>
      <c r="B252" s="15"/>
      <c r="C252" s="15"/>
      <c r="D252" s="14" t="s">
        <v>447</v>
      </c>
      <c r="E252" s="13"/>
      <c r="F252" s="12">
        <v>21.96</v>
      </c>
      <c r="G252" s="11">
        <v>44872</v>
      </c>
      <c r="H252" s="69"/>
    </row>
    <row r="253" spans="1:8" ht="30" x14ac:dyDescent="0.25">
      <c r="A253" s="21" t="s">
        <v>136</v>
      </c>
      <c r="B253" s="21"/>
      <c r="C253" s="21"/>
      <c r="D253" s="20" t="s">
        <v>56</v>
      </c>
      <c r="E253" s="19"/>
      <c r="F253" s="18" t="s">
        <v>4</v>
      </c>
      <c r="G253" s="17" t="s">
        <v>55</v>
      </c>
      <c r="H253" s="16" t="s">
        <v>54</v>
      </c>
    </row>
    <row r="254" spans="1:8" x14ac:dyDescent="0.25">
      <c r="A254" s="15">
        <v>16757</v>
      </c>
      <c r="B254" s="15"/>
      <c r="C254" s="15"/>
      <c r="D254" s="14" t="s">
        <v>408</v>
      </c>
      <c r="E254" s="13" t="s">
        <v>446</v>
      </c>
      <c r="F254" s="12">
        <v>25</v>
      </c>
      <c r="G254" s="11">
        <v>44879</v>
      </c>
      <c r="H254" s="69">
        <f>SUM(F254:F270)</f>
        <v>5585.35</v>
      </c>
    </row>
    <row r="255" spans="1:8" x14ac:dyDescent="0.25">
      <c r="A255" s="15">
        <v>16895</v>
      </c>
      <c r="B255" s="15"/>
      <c r="C255" s="15"/>
      <c r="D255" s="14" t="s">
        <v>445</v>
      </c>
      <c r="E255" s="13" t="s">
        <v>413</v>
      </c>
      <c r="F255" s="12">
        <v>245</v>
      </c>
      <c r="G255" s="11">
        <v>44879</v>
      </c>
      <c r="H255" s="69"/>
    </row>
    <row r="256" spans="1:8" x14ac:dyDescent="0.25">
      <c r="A256" s="15">
        <v>16885</v>
      </c>
      <c r="B256" s="15"/>
      <c r="C256" s="15"/>
      <c r="D256" s="14" t="s">
        <v>113</v>
      </c>
      <c r="E256" s="13" t="s">
        <v>413</v>
      </c>
      <c r="F256" s="12">
        <v>165</v>
      </c>
      <c r="G256" s="11">
        <v>44879</v>
      </c>
      <c r="H256" s="69"/>
    </row>
    <row r="257" spans="1:8" x14ac:dyDescent="0.25">
      <c r="A257" s="15">
        <v>16725</v>
      </c>
      <c r="B257" s="15"/>
      <c r="C257" s="15"/>
      <c r="D257" s="14" t="s">
        <v>143</v>
      </c>
      <c r="E257" s="13" t="s">
        <v>429</v>
      </c>
      <c r="F257" s="12">
        <v>460</v>
      </c>
      <c r="G257" s="11">
        <v>44879</v>
      </c>
      <c r="H257" s="69"/>
    </row>
    <row r="258" spans="1:8" x14ac:dyDescent="0.25">
      <c r="A258" s="15">
        <v>16858</v>
      </c>
      <c r="B258" s="15"/>
      <c r="C258" s="15"/>
      <c r="D258" s="14" t="s">
        <v>90</v>
      </c>
      <c r="E258" s="13" t="s">
        <v>413</v>
      </c>
      <c r="F258" s="12">
        <v>245</v>
      </c>
      <c r="G258" s="11">
        <v>44879</v>
      </c>
      <c r="H258" s="69"/>
    </row>
    <row r="259" spans="1:8" x14ac:dyDescent="0.25">
      <c r="A259" s="15">
        <v>16909</v>
      </c>
      <c r="B259" s="15"/>
      <c r="C259" s="15"/>
      <c r="D259" s="14" t="s">
        <v>444</v>
      </c>
      <c r="E259" s="13" t="s">
        <v>413</v>
      </c>
      <c r="F259" s="12">
        <v>245</v>
      </c>
      <c r="G259" s="11">
        <v>44879</v>
      </c>
      <c r="H259" s="69"/>
    </row>
    <row r="260" spans="1:8" x14ac:dyDescent="0.25">
      <c r="A260" s="15">
        <v>16835</v>
      </c>
      <c r="B260" s="15"/>
      <c r="C260" s="15"/>
      <c r="D260" s="14" t="s">
        <v>133</v>
      </c>
      <c r="E260" s="13" t="s">
        <v>443</v>
      </c>
      <c r="F260" s="12">
        <v>750</v>
      </c>
      <c r="G260" s="11">
        <v>44879</v>
      </c>
      <c r="H260" s="69"/>
    </row>
    <row r="261" spans="1:8" x14ac:dyDescent="0.25">
      <c r="A261" s="15">
        <v>16746</v>
      </c>
      <c r="B261" s="15"/>
      <c r="C261" s="15"/>
      <c r="D261" s="14" t="s">
        <v>442</v>
      </c>
      <c r="E261" s="13" t="s">
        <v>429</v>
      </c>
      <c r="F261" s="12">
        <v>245</v>
      </c>
      <c r="G261" s="11">
        <v>44879</v>
      </c>
      <c r="H261" s="69"/>
    </row>
    <row r="262" spans="1:8" x14ac:dyDescent="0.25">
      <c r="A262" s="15">
        <v>16863</v>
      </c>
      <c r="B262" s="15"/>
      <c r="C262" s="15"/>
      <c r="D262" s="14" t="s">
        <v>358</v>
      </c>
      <c r="E262" s="13" t="s">
        <v>413</v>
      </c>
      <c r="F262" s="12">
        <v>895</v>
      </c>
      <c r="G262" s="11">
        <v>44879</v>
      </c>
      <c r="H262" s="69"/>
    </row>
    <row r="263" spans="1:8" x14ac:dyDescent="0.25">
      <c r="A263" s="15">
        <v>16914</v>
      </c>
      <c r="B263" s="15"/>
      <c r="C263" s="15"/>
      <c r="D263" s="14" t="s">
        <v>441</v>
      </c>
      <c r="E263" s="13" t="s">
        <v>413</v>
      </c>
      <c r="F263" s="12">
        <v>245</v>
      </c>
      <c r="G263" s="11">
        <v>44879</v>
      </c>
      <c r="H263" s="69"/>
    </row>
    <row r="264" spans="1:8" x14ac:dyDescent="0.25">
      <c r="A264" s="15">
        <v>16901</v>
      </c>
      <c r="B264" s="15"/>
      <c r="C264" s="15"/>
      <c r="D264" s="14" t="s">
        <v>92</v>
      </c>
      <c r="E264" s="13" t="s">
        <v>413</v>
      </c>
      <c r="F264" s="12">
        <v>605</v>
      </c>
      <c r="G264" s="11">
        <v>44879</v>
      </c>
      <c r="H264" s="69"/>
    </row>
    <row r="265" spans="1:8" x14ac:dyDescent="0.25">
      <c r="A265" s="15">
        <v>16899</v>
      </c>
      <c r="B265" s="15"/>
      <c r="C265" s="15"/>
      <c r="D265" s="14" t="s">
        <v>108</v>
      </c>
      <c r="E265" s="13" t="s">
        <v>413</v>
      </c>
      <c r="F265" s="12">
        <v>245</v>
      </c>
      <c r="G265" s="11">
        <v>44879</v>
      </c>
      <c r="H265" s="69"/>
    </row>
    <row r="266" spans="1:8" x14ac:dyDescent="0.25">
      <c r="A266" s="15">
        <v>16875</v>
      </c>
      <c r="B266" s="15"/>
      <c r="C266" s="15"/>
      <c r="D266" s="14" t="s">
        <v>440</v>
      </c>
      <c r="E266" s="13" t="s">
        <v>413</v>
      </c>
      <c r="F266" s="12">
        <v>345</v>
      </c>
      <c r="G266" s="11">
        <v>44879</v>
      </c>
      <c r="H266" s="69"/>
    </row>
    <row r="267" spans="1:8" x14ac:dyDescent="0.25">
      <c r="A267" s="15"/>
      <c r="B267" s="15"/>
      <c r="C267" s="15"/>
      <c r="D267" s="14" t="s">
        <v>439</v>
      </c>
      <c r="E267" s="13" t="s">
        <v>438</v>
      </c>
      <c r="F267" s="12">
        <v>135.35</v>
      </c>
      <c r="G267" s="11">
        <v>44879</v>
      </c>
      <c r="H267" s="69"/>
    </row>
    <row r="268" spans="1:8" x14ac:dyDescent="0.25">
      <c r="A268" s="15">
        <v>16866</v>
      </c>
      <c r="B268" s="15"/>
      <c r="C268" s="15"/>
      <c r="D268" s="14" t="s">
        <v>437</v>
      </c>
      <c r="E268" s="13" t="s">
        <v>413</v>
      </c>
      <c r="F268" s="12">
        <v>245</v>
      </c>
      <c r="G268" s="11">
        <v>44879</v>
      </c>
      <c r="H268" s="69"/>
    </row>
    <row r="269" spans="1:8" x14ac:dyDescent="0.25">
      <c r="A269" s="15">
        <v>16892</v>
      </c>
      <c r="B269" s="15"/>
      <c r="C269" s="15"/>
      <c r="D269" s="14" t="s">
        <v>85</v>
      </c>
      <c r="E269" s="13" t="s">
        <v>413</v>
      </c>
      <c r="F269" s="12">
        <v>245</v>
      </c>
      <c r="G269" s="11">
        <v>44879</v>
      </c>
      <c r="H269" s="69"/>
    </row>
    <row r="270" spans="1:8" x14ac:dyDescent="0.25">
      <c r="A270" s="15">
        <v>16744</v>
      </c>
      <c r="B270" s="15"/>
      <c r="C270" s="15"/>
      <c r="D270" s="14" t="s">
        <v>436</v>
      </c>
      <c r="E270" s="13" t="s">
        <v>429</v>
      </c>
      <c r="F270" s="12">
        <v>245</v>
      </c>
      <c r="G270" s="11">
        <v>44879</v>
      </c>
      <c r="H270" s="69"/>
    </row>
    <row r="271" spans="1:8" ht="30" x14ac:dyDescent="0.25">
      <c r="A271" s="21" t="s">
        <v>136</v>
      </c>
      <c r="B271" s="21"/>
      <c r="C271" s="21"/>
      <c r="D271" s="20" t="s">
        <v>56</v>
      </c>
      <c r="E271" s="19"/>
      <c r="F271" s="18" t="s">
        <v>4</v>
      </c>
      <c r="G271" s="17" t="s">
        <v>55</v>
      </c>
      <c r="H271" s="16" t="s">
        <v>54</v>
      </c>
    </row>
    <row r="272" spans="1:8" x14ac:dyDescent="0.25">
      <c r="A272" s="15">
        <v>16886</v>
      </c>
      <c r="B272" s="15"/>
      <c r="C272" s="15"/>
      <c r="D272" s="14" t="s">
        <v>78</v>
      </c>
      <c r="E272" s="13" t="s">
        <v>413</v>
      </c>
      <c r="F272" s="12">
        <v>460</v>
      </c>
      <c r="G272" s="11">
        <v>44886</v>
      </c>
      <c r="H272" s="69">
        <f>SUM(F272:F284)</f>
        <v>4290</v>
      </c>
    </row>
    <row r="273" spans="1:8" x14ac:dyDescent="0.25">
      <c r="A273" s="15">
        <v>16872</v>
      </c>
      <c r="B273" s="15"/>
      <c r="C273" s="15"/>
      <c r="D273" s="14" t="s">
        <v>80</v>
      </c>
      <c r="E273" s="13" t="s">
        <v>413</v>
      </c>
      <c r="F273" s="12">
        <v>895</v>
      </c>
      <c r="G273" s="11">
        <v>44886</v>
      </c>
      <c r="H273" s="69"/>
    </row>
    <row r="274" spans="1:8" x14ac:dyDescent="0.25">
      <c r="A274" s="15">
        <v>16915</v>
      </c>
      <c r="B274" s="15"/>
      <c r="C274" s="15"/>
      <c r="D274" s="14" t="s">
        <v>94</v>
      </c>
      <c r="E274" s="13" t="s">
        <v>413</v>
      </c>
      <c r="F274" s="12">
        <v>245</v>
      </c>
      <c r="G274" s="11">
        <v>44886</v>
      </c>
      <c r="H274" s="69"/>
    </row>
    <row r="275" spans="1:8" x14ac:dyDescent="0.25">
      <c r="A275" s="15">
        <v>16864</v>
      </c>
      <c r="B275" s="15"/>
      <c r="C275" s="15"/>
      <c r="D275" s="14" t="s">
        <v>83</v>
      </c>
      <c r="E275" s="13" t="s">
        <v>413</v>
      </c>
      <c r="F275" s="12">
        <v>245</v>
      </c>
      <c r="G275" s="11">
        <v>44886</v>
      </c>
      <c r="H275" s="69"/>
    </row>
    <row r="276" spans="1:8" x14ac:dyDescent="0.25">
      <c r="A276" s="15">
        <v>16903</v>
      </c>
      <c r="B276" s="15"/>
      <c r="C276" s="15"/>
      <c r="D276" s="14" t="s">
        <v>435</v>
      </c>
      <c r="E276" s="13" t="s">
        <v>413</v>
      </c>
      <c r="F276" s="12">
        <v>245</v>
      </c>
      <c r="G276" s="11">
        <v>44886</v>
      </c>
      <c r="H276" s="69"/>
    </row>
    <row r="277" spans="1:8" x14ac:dyDescent="0.25">
      <c r="A277" s="15">
        <v>16659</v>
      </c>
      <c r="B277" s="15"/>
      <c r="C277" s="15"/>
      <c r="D277" s="14" t="s">
        <v>112</v>
      </c>
      <c r="E277" s="13" t="s">
        <v>418</v>
      </c>
      <c r="F277" s="12">
        <v>245</v>
      </c>
      <c r="G277" s="11">
        <v>44886</v>
      </c>
      <c r="H277" s="69"/>
    </row>
    <row r="278" spans="1:8" x14ac:dyDescent="0.25">
      <c r="A278" s="15">
        <v>16908</v>
      </c>
      <c r="B278" s="15"/>
      <c r="C278" s="15"/>
      <c r="D278" s="14" t="s">
        <v>434</v>
      </c>
      <c r="E278" s="13" t="s">
        <v>413</v>
      </c>
      <c r="F278" s="12">
        <v>165</v>
      </c>
      <c r="G278" s="11">
        <v>44886</v>
      </c>
      <c r="H278" s="69"/>
    </row>
    <row r="279" spans="1:8" x14ac:dyDescent="0.25">
      <c r="A279" s="15">
        <v>16876</v>
      </c>
      <c r="B279" s="15"/>
      <c r="C279" s="15"/>
      <c r="D279" s="14" t="s">
        <v>81</v>
      </c>
      <c r="E279" s="13" t="s">
        <v>413</v>
      </c>
      <c r="F279" s="12">
        <v>165</v>
      </c>
      <c r="G279" s="11">
        <v>44886</v>
      </c>
      <c r="H279" s="69"/>
    </row>
    <row r="280" spans="1:8" x14ac:dyDescent="0.25">
      <c r="A280" s="15">
        <v>16869</v>
      </c>
      <c r="B280" s="15"/>
      <c r="C280" s="15"/>
      <c r="D280" s="14" t="s">
        <v>84</v>
      </c>
      <c r="E280" s="13" t="s">
        <v>413</v>
      </c>
      <c r="F280" s="12">
        <v>165</v>
      </c>
      <c r="G280" s="11">
        <v>44886</v>
      </c>
      <c r="H280" s="69"/>
    </row>
    <row r="281" spans="1:8" x14ac:dyDescent="0.25">
      <c r="A281" s="15">
        <v>16888</v>
      </c>
      <c r="B281" s="15"/>
      <c r="C281" s="15"/>
      <c r="D281" s="14" t="s">
        <v>79</v>
      </c>
      <c r="E281" s="13" t="s">
        <v>413</v>
      </c>
      <c r="F281" s="12">
        <v>245</v>
      </c>
      <c r="G281" s="11">
        <v>44886</v>
      </c>
      <c r="H281" s="69"/>
    </row>
    <row r="282" spans="1:8" ht="30" x14ac:dyDescent="0.25">
      <c r="A282" s="15" t="s">
        <v>433</v>
      </c>
      <c r="B282" s="15"/>
      <c r="C282" s="15"/>
      <c r="D282" s="14" t="s">
        <v>105</v>
      </c>
      <c r="E282" s="13" t="s">
        <v>432</v>
      </c>
      <c r="F282" s="12">
        <v>510</v>
      </c>
      <c r="G282" s="11">
        <v>44886</v>
      </c>
      <c r="H282" s="69"/>
    </row>
    <row r="283" spans="1:8" x14ac:dyDescent="0.25">
      <c r="A283" s="15">
        <v>16878</v>
      </c>
      <c r="B283" s="15"/>
      <c r="C283" s="15"/>
      <c r="D283" s="14" t="s">
        <v>88</v>
      </c>
      <c r="E283" s="13" t="s">
        <v>413</v>
      </c>
      <c r="F283" s="12">
        <v>460</v>
      </c>
      <c r="G283" s="11">
        <v>44886</v>
      </c>
      <c r="H283" s="69"/>
    </row>
    <row r="284" spans="1:8" x14ac:dyDescent="0.25">
      <c r="A284" s="15">
        <v>16660</v>
      </c>
      <c r="B284" s="15"/>
      <c r="C284" s="15"/>
      <c r="D284" s="14" t="s">
        <v>155</v>
      </c>
      <c r="E284" s="13" t="s">
        <v>418</v>
      </c>
      <c r="F284" s="12">
        <v>245</v>
      </c>
      <c r="G284" s="11">
        <v>44886</v>
      </c>
      <c r="H284" s="69"/>
    </row>
    <row r="285" spans="1:8" ht="30" x14ac:dyDescent="0.25">
      <c r="A285" s="21" t="s">
        <v>136</v>
      </c>
      <c r="B285" s="21"/>
      <c r="C285" s="21"/>
      <c r="D285" s="20" t="s">
        <v>56</v>
      </c>
      <c r="E285" s="19"/>
      <c r="F285" s="18" t="s">
        <v>4</v>
      </c>
      <c r="G285" s="17" t="s">
        <v>55</v>
      </c>
      <c r="H285" s="16" t="s">
        <v>54</v>
      </c>
    </row>
    <row r="286" spans="1:8" x14ac:dyDescent="0.25">
      <c r="A286" s="15">
        <v>16513</v>
      </c>
      <c r="B286" s="15"/>
      <c r="C286" s="15"/>
      <c r="D286" s="14" t="s">
        <v>249</v>
      </c>
      <c r="E286" s="13" t="s">
        <v>431</v>
      </c>
      <c r="F286" s="12">
        <v>245</v>
      </c>
      <c r="G286" s="11">
        <v>44893</v>
      </c>
      <c r="H286" s="69">
        <f>SUM(F286:F289)</f>
        <v>2060</v>
      </c>
    </row>
    <row r="287" spans="1:8" x14ac:dyDescent="0.25">
      <c r="A287" s="15">
        <v>16893</v>
      </c>
      <c r="B287" s="15"/>
      <c r="C287" s="15"/>
      <c r="D287" s="14" t="s">
        <v>73</v>
      </c>
      <c r="E287" s="13" t="s">
        <v>413</v>
      </c>
      <c r="F287" s="12">
        <v>895</v>
      </c>
      <c r="G287" s="11">
        <v>44893</v>
      </c>
      <c r="H287" s="69"/>
    </row>
    <row r="288" spans="1:8" x14ac:dyDescent="0.25">
      <c r="A288" s="15">
        <v>16862</v>
      </c>
      <c r="B288" s="15"/>
      <c r="C288" s="15"/>
      <c r="D288" s="14" t="s">
        <v>76</v>
      </c>
      <c r="E288" s="13" t="s">
        <v>413</v>
      </c>
      <c r="F288" s="12">
        <v>460</v>
      </c>
      <c r="G288" s="11">
        <v>44893</v>
      </c>
      <c r="H288" s="69"/>
    </row>
    <row r="289" spans="1:8" x14ac:dyDescent="0.25">
      <c r="A289" s="15">
        <v>16883</v>
      </c>
      <c r="B289" s="15"/>
      <c r="C289" s="15"/>
      <c r="D289" s="14" t="s">
        <v>97</v>
      </c>
      <c r="E289" s="13" t="s">
        <v>413</v>
      </c>
      <c r="F289" s="12">
        <v>460</v>
      </c>
      <c r="G289" s="11">
        <v>44893</v>
      </c>
      <c r="H289" s="69"/>
    </row>
    <row r="290" spans="1:8" ht="30" x14ac:dyDescent="0.25">
      <c r="A290" s="21" t="s">
        <v>136</v>
      </c>
      <c r="B290" s="21"/>
      <c r="C290" s="21"/>
      <c r="D290" s="20" t="s">
        <v>56</v>
      </c>
      <c r="E290" s="19"/>
      <c r="F290" s="18" t="s">
        <v>4</v>
      </c>
      <c r="G290" s="17" t="s">
        <v>55</v>
      </c>
      <c r="H290" s="16" t="s">
        <v>54</v>
      </c>
    </row>
    <row r="291" spans="1:8" x14ac:dyDescent="0.25">
      <c r="A291" s="15"/>
      <c r="B291" s="15"/>
      <c r="C291" s="15"/>
      <c r="D291" s="14" t="s">
        <v>124</v>
      </c>
      <c r="E291" s="13" t="s">
        <v>405</v>
      </c>
      <c r="F291" s="12">
        <v>7.46</v>
      </c>
      <c r="G291" s="11">
        <v>44907</v>
      </c>
      <c r="H291" s="69">
        <f>SUM(F291:F303)</f>
        <v>8812.4599999999991</v>
      </c>
    </row>
    <row r="292" spans="1:8" x14ac:dyDescent="0.25">
      <c r="A292" s="15">
        <v>16882</v>
      </c>
      <c r="B292" s="15"/>
      <c r="C292" s="15"/>
      <c r="D292" s="14" t="s">
        <v>114</v>
      </c>
      <c r="E292" s="13" t="s">
        <v>413</v>
      </c>
      <c r="F292" s="12">
        <v>245</v>
      </c>
      <c r="G292" s="11">
        <v>44907</v>
      </c>
      <c r="H292" s="69"/>
    </row>
    <row r="293" spans="1:8" x14ac:dyDescent="0.25">
      <c r="A293" s="15">
        <v>16736</v>
      </c>
      <c r="B293" s="15"/>
      <c r="C293" s="15"/>
      <c r="D293" s="14" t="s">
        <v>430</v>
      </c>
      <c r="E293" s="13" t="s">
        <v>429</v>
      </c>
      <c r="F293" s="12">
        <v>165</v>
      </c>
      <c r="G293" s="11">
        <v>44907</v>
      </c>
      <c r="H293" s="69"/>
    </row>
    <row r="294" spans="1:8" x14ac:dyDescent="0.25">
      <c r="A294" s="15">
        <v>16881</v>
      </c>
      <c r="B294" s="15"/>
      <c r="C294" s="15"/>
      <c r="D294" s="14" t="s">
        <v>428</v>
      </c>
      <c r="E294" s="13" t="s">
        <v>413</v>
      </c>
      <c r="F294" s="12">
        <v>245</v>
      </c>
      <c r="G294" s="11">
        <v>44907</v>
      </c>
      <c r="H294" s="69"/>
    </row>
    <row r="295" spans="1:8" x14ac:dyDescent="0.25">
      <c r="A295" s="15">
        <v>16898</v>
      </c>
      <c r="B295" s="15"/>
      <c r="C295" s="15"/>
      <c r="D295" s="14" t="s">
        <v>86</v>
      </c>
      <c r="E295" s="13" t="s">
        <v>413</v>
      </c>
      <c r="F295" s="12">
        <v>460</v>
      </c>
      <c r="G295" s="11">
        <v>44907</v>
      </c>
      <c r="H295" s="69"/>
    </row>
    <row r="296" spans="1:8" x14ac:dyDescent="0.25">
      <c r="A296" s="15">
        <v>16672</v>
      </c>
      <c r="B296" s="15"/>
      <c r="C296" s="15"/>
      <c r="D296" s="14" t="s">
        <v>131</v>
      </c>
      <c r="E296" s="13" t="s">
        <v>418</v>
      </c>
      <c r="F296" s="12">
        <v>245</v>
      </c>
      <c r="G296" s="11">
        <v>44907</v>
      </c>
      <c r="H296" s="69"/>
    </row>
    <row r="297" spans="1:8" x14ac:dyDescent="0.25">
      <c r="A297" s="15">
        <v>16699</v>
      </c>
      <c r="B297" s="15"/>
      <c r="C297" s="15"/>
      <c r="D297" s="14" t="s">
        <v>209</v>
      </c>
      <c r="E297" s="13" t="s">
        <v>427</v>
      </c>
      <c r="F297" s="12">
        <v>125</v>
      </c>
      <c r="G297" s="11">
        <v>44907</v>
      </c>
      <c r="H297" s="69"/>
    </row>
    <row r="298" spans="1:8" x14ac:dyDescent="0.25">
      <c r="A298" s="15">
        <v>16873</v>
      </c>
      <c r="B298" s="15"/>
      <c r="C298" s="15"/>
      <c r="D298" s="14" t="s">
        <v>153</v>
      </c>
      <c r="E298" s="13" t="s">
        <v>413</v>
      </c>
      <c r="F298" s="12">
        <v>345</v>
      </c>
      <c r="G298" s="11">
        <v>44907</v>
      </c>
      <c r="H298" s="69"/>
    </row>
    <row r="299" spans="1:8" x14ac:dyDescent="0.25">
      <c r="A299" s="15">
        <v>16904</v>
      </c>
      <c r="B299" s="15"/>
      <c r="C299" s="15"/>
      <c r="D299" s="14" t="s">
        <v>426</v>
      </c>
      <c r="E299" s="13" t="s">
        <v>425</v>
      </c>
      <c r="F299" s="12">
        <v>460</v>
      </c>
      <c r="G299" s="11">
        <v>44907</v>
      </c>
      <c r="H299" s="69"/>
    </row>
    <row r="300" spans="1:8" x14ac:dyDescent="0.25">
      <c r="A300" s="15">
        <v>16269</v>
      </c>
      <c r="B300" s="15"/>
      <c r="C300" s="15"/>
      <c r="D300" s="14" t="s">
        <v>424</v>
      </c>
      <c r="E300" s="13" t="s">
        <v>423</v>
      </c>
      <c r="F300" s="12">
        <v>395</v>
      </c>
      <c r="G300" s="11">
        <v>44907</v>
      </c>
      <c r="H300" s="69"/>
    </row>
    <row r="301" spans="1:8" x14ac:dyDescent="0.25">
      <c r="A301" s="15">
        <v>16974</v>
      </c>
      <c r="B301" s="15"/>
      <c r="C301" s="15"/>
      <c r="D301" s="14" t="s">
        <v>292</v>
      </c>
      <c r="E301" s="13" t="s">
        <v>282</v>
      </c>
      <c r="F301" s="12">
        <v>4750</v>
      </c>
      <c r="G301" s="11">
        <v>44907</v>
      </c>
      <c r="H301" s="69"/>
    </row>
    <row r="302" spans="1:8" x14ac:dyDescent="0.25">
      <c r="A302" s="15">
        <v>16907</v>
      </c>
      <c r="B302" s="15"/>
      <c r="C302" s="15"/>
      <c r="D302" s="14" t="s">
        <v>422</v>
      </c>
      <c r="E302" s="13" t="s">
        <v>413</v>
      </c>
      <c r="F302" s="12">
        <v>245</v>
      </c>
      <c r="G302" s="11">
        <v>44907</v>
      </c>
      <c r="H302" s="69"/>
    </row>
    <row r="303" spans="1:8" x14ac:dyDescent="0.25">
      <c r="A303" s="15">
        <v>16859</v>
      </c>
      <c r="B303" s="15"/>
      <c r="C303" s="15"/>
      <c r="D303" s="14" t="s">
        <v>421</v>
      </c>
      <c r="E303" s="13" t="s">
        <v>413</v>
      </c>
      <c r="F303" s="12">
        <v>1125</v>
      </c>
      <c r="G303" s="11">
        <v>44907</v>
      </c>
      <c r="H303" s="69"/>
    </row>
    <row r="304" spans="1:8" ht="30" x14ac:dyDescent="0.25">
      <c r="A304" s="21" t="s">
        <v>136</v>
      </c>
      <c r="B304" s="21"/>
      <c r="C304" s="21"/>
      <c r="D304" s="20" t="s">
        <v>56</v>
      </c>
      <c r="E304" s="19"/>
      <c r="F304" s="18" t="s">
        <v>4</v>
      </c>
      <c r="G304" s="17" t="s">
        <v>55</v>
      </c>
      <c r="H304" s="16" t="s">
        <v>54</v>
      </c>
    </row>
    <row r="305" spans="1:8" x14ac:dyDescent="0.25">
      <c r="A305" s="15">
        <v>16953</v>
      </c>
      <c r="B305" s="15"/>
      <c r="C305" s="15"/>
      <c r="D305" s="14" t="s">
        <v>420</v>
      </c>
      <c r="E305" s="13" t="s">
        <v>386</v>
      </c>
      <c r="F305" s="12">
        <v>245</v>
      </c>
      <c r="G305" s="11">
        <v>44922</v>
      </c>
      <c r="H305" s="69">
        <f>SUM(F305:F315)</f>
        <v>2435</v>
      </c>
    </row>
    <row r="306" spans="1:8" x14ac:dyDescent="0.25">
      <c r="A306" s="15">
        <v>16955</v>
      </c>
      <c r="B306" s="15"/>
      <c r="C306" s="15"/>
      <c r="D306" s="14" t="s">
        <v>419</v>
      </c>
      <c r="E306" s="13" t="s">
        <v>386</v>
      </c>
      <c r="F306" s="12">
        <v>165</v>
      </c>
      <c r="G306" s="11">
        <v>44922</v>
      </c>
      <c r="H306" s="69"/>
    </row>
    <row r="307" spans="1:8" x14ac:dyDescent="0.25">
      <c r="A307" s="15">
        <v>16654</v>
      </c>
      <c r="B307" s="15"/>
      <c r="C307" s="15"/>
      <c r="D307" s="14" t="s">
        <v>74</v>
      </c>
      <c r="E307" s="13" t="s">
        <v>418</v>
      </c>
      <c r="F307" s="12">
        <v>245</v>
      </c>
      <c r="G307" s="11">
        <v>44922</v>
      </c>
      <c r="H307" s="69"/>
    </row>
    <row r="308" spans="1:8" x14ac:dyDescent="0.25">
      <c r="A308" s="15">
        <v>16964</v>
      </c>
      <c r="B308" s="15"/>
      <c r="C308" s="15"/>
      <c r="D308" s="14" t="s">
        <v>417</v>
      </c>
      <c r="E308" s="13" t="s">
        <v>386</v>
      </c>
      <c r="F308" s="12">
        <v>245</v>
      </c>
      <c r="G308" s="11">
        <v>44922</v>
      </c>
      <c r="H308" s="69"/>
    </row>
    <row r="309" spans="1:8" x14ac:dyDescent="0.25">
      <c r="A309" s="15">
        <v>16943</v>
      </c>
      <c r="B309" s="15"/>
      <c r="C309" s="15"/>
      <c r="D309" s="14" t="s">
        <v>416</v>
      </c>
      <c r="E309" s="13" t="s">
        <v>386</v>
      </c>
      <c r="F309" s="12">
        <v>460</v>
      </c>
      <c r="G309" s="11">
        <v>44922</v>
      </c>
      <c r="H309" s="69"/>
    </row>
    <row r="310" spans="1:8" x14ac:dyDescent="0.25">
      <c r="A310" s="15">
        <v>16317</v>
      </c>
      <c r="B310" s="15"/>
      <c r="C310" s="15"/>
      <c r="D310" s="14" t="s">
        <v>415</v>
      </c>
      <c r="E310" s="13" t="s">
        <v>386</v>
      </c>
      <c r="F310" s="12">
        <v>345</v>
      </c>
      <c r="G310" s="11">
        <v>44922</v>
      </c>
      <c r="H310" s="69"/>
    </row>
    <row r="311" spans="1:8" x14ac:dyDescent="0.25">
      <c r="A311" s="15">
        <v>16913</v>
      </c>
      <c r="B311" s="15"/>
      <c r="C311" s="15"/>
      <c r="D311" s="14" t="s">
        <v>414</v>
      </c>
      <c r="E311" s="13" t="s">
        <v>413</v>
      </c>
      <c r="F311" s="12">
        <v>245</v>
      </c>
      <c r="G311" s="11">
        <v>44922</v>
      </c>
      <c r="H311" s="69"/>
    </row>
    <row r="312" spans="1:8" x14ac:dyDescent="0.25">
      <c r="A312" s="15">
        <v>16762</v>
      </c>
      <c r="B312" s="15"/>
      <c r="C312" s="15"/>
      <c r="D312" s="14" t="s">
        <v>278</v>
      </c>
      <c r="E312" s="13" t="s">
        <v>412</v>
      </c>
      <c r="F312" s="12">
        <v>5</v>
      </c>
      <c r="G312" s="11">
        <v>44922</v>
      </c>
      <c r="H312" s="69"/>
    </row>
    <row r="313" spans="1:8" x14ac:dyDescent="0.25">
      <c r="A313" s="15">
        <v>16942</v>
      </c>
      <c r="B313" s="15"/>
      <c r="C313" s="15"/>
      <c r="D313" s="14" t="s">
        <v>411</v>
      </c>
      <c r="E313" s="13" t="s">
        <v>386</v>
      </c>
      <c r="F313" s="12">
        <v>165</v>
      </c>
      <c r="G313" s="11">
        <v>44922</v>
      </c>
      <c r="H313" s="69"/>
    </row>
    <row r="314" spans="1:8" x14ac:dyDescent="0.25">
      <c r="A314" s="15">
        <v>16950</v>
      </c>
      <c r="B314" s="15"/>
      <c r="C314" s="15"/>
      <c r="D314" s="14" t="s">
        <v>70</v>
      </c>
      <c r="E314" s="13" t="s">
        <v>386</v>
      </c>
      <c r="F314" s="12">
        <v>165</v>
      </c>
      <c r="G314" s="11">
        <v>44922</v>
      </c>
      <c r="H314" s="69"/>
    </row>
    <row r="315" spans="1:8" ht="30" x14ac:dyDescent="0.25">
      <c r="A315" s="15">
        <v>16287</v>
      </c>
      <c r="B315" s="15"/>
      <c r="C315" s="15"/>
      <c r="D315" s="14" t="s">
        <v>410</v>
      </c>
      <c r="E315" s="13" t="s">
        <v>409</v>
      </c>
      <c r="F315" s="12">
        <v>150</v>
      </c>
      <c r="G315" s="11">
        <v>44922</v>
      </c>
      <c r="H315" s="69"/>
    </row>
    <row r="316" spans="1:8" ht="30" x14ac:dyDescent="0.25">
      <c r="A316" s="21" t="s">
        <v>136</v>
      </c>
      <c r="B316" s="21"/>
      <c r="C316" s="21"/>
      <c r="D316" s="20" t="s">
        <v>56</v>
      </c>
      <c r="E316" s="19"/>
      <c r="F316" s="18" t="s">
        <v>4</v>
      </c>
      <c r="G316" s="17" t="s">
        <v>55</v>
      </c>
      <c r="H316" s="16" t="s">
        <v>54</v>
      </c>
    </row>
    <row r="317" spans="1:8" x14ac:dyDescent="0.25">
      <c r="A317" s="15">
        <v>16940</v>
      </c>
      <c r="B317" s="15"/>
      <c r="C317" s="15"/>
      <c r="D317" s="14" t="s">
        <v>408</v>
      </c>
      <c r="E317" s="13" t="s">
        <v>386</v>
      </c>
      <c r="F317" s="12">
        <v>245</v>
      </c>
      <c r="G317" s="11">
        <v>44935</v>
      </c>
      <c r="H317" s="69">
        <f>SUM(F317:F324)</f>
        <v>1307.3</v>
      </c>
    </row>
    <row r="318" spans="1:8" x14ac:dyDescent="0.25">
      <c r="A318" s="15">
        <v>16962</v>
      </c>
      <c r="B318" s="15"/>
      <c r="C318" s="15"/>
      <c r="D318" s="14" t="s">
        <v>407</v>
      </c>
      <c r="E318" s="13" t="s">
        <v>386</v>
      </c>
      <c r="F318" s="12">
        <v>245</v>
      </c>
      <c r="G318" s="11">
        <v>44935</v>
      </c>
      <c r="H318" s="69"/>
    </row>
    <row r="319" spans="1:8" x14ac:dyDescent="0.25">
      <c r="A319" s="15">
        <v>16966</v>
      </c>
      <c r="B319" s="15"/>
      <c r="C319" s="15"/>
      <c r="D319" s="14" t="s">
        <v>406</v>
      </c>
      <c r="E319" s="13" t="s">
        <v>386</v>
      </c>
      <c r="F319" s="12">
        <v>165</v>
      </c>
      <c r="G319" s="11">
        <v>44935</v>
      </c>
      <c r="H319" s="69"/>
    </row>
    <row r="320" spans="1:8" x14ac:dyDescent="0.25">
      <c r="A320" s="15"/>
      <c r="B320" s="15"/>
      <c r="C320" s="15"/>
      <c r="D320" s="14" t="s">
        <v>124</v>
      </c>
      <c r="E320" s="13" t="s">
        <v>405</v>
      </c>
      <c r="F320" s="12">
        <v>7.3</v>
      </c>
      <c r="G320" s="11">
        <v>44935</v>
      </c>
      <c r="H320" s="69"/>
    </row>
    <row r="321" spans="1:8" x14ac:dyDescent="0.25">
      <c r="A321" s="15">
        <v>16760</v>
      </c>
      <c r="B321" s="15"/>
      <c r="C321" s="15"/>
      <c r="D321" s="14" t="s">
        <v>123</v>
      </c>
      <c r="E321" s="13" t="s">
        <v>224</v>
      </c>
      <c r="F321" s="12">
        <v>150</v>
      </c>
      <c r="G321" s="11">
        <v>44935</v>
      </c>
      <c r="H321" s="69"/>
    </row>
    <row r="322" spans="1:8" x14ac:dyDescent="0.25">
      <c r="A322" s="15">
        <v>16956</v>
      </c>
      <c r="B322" s="15"/>
      <c r="C322" s="15"/>
      <c r="D322" s="14" t="s">
        <v>71</v>
      </c>
      <c r="E322" s="13" t="s">
        <v>386</v>
      </c>
      <c r="F322" s="12">
        <v>245</v>
      </c>
      <c r="G322" s="11">
        <v>44935</v>
      </c>
      <c r="H322" s="69"/>
    </row>
    <row r="323" spans="1:8" x14ac:dyDescent="0.25">
      <c r="A323" s="15">
        <v>17728</v>
      </c>
      <c r="B323" s="15"/>
      <c r="C323" s="15"/>
      <c r="D323" s="14" t="s">
        <v>404</v>
      </c>
      <c r="E323" s="13" t="s">
        <v>403</v>
      </c>
      <c r="F323" s="12">
        <v>200</v>
      </c>
      <c r="G323" s="11">
        <v>44935</v>
      </c>
      <c r="H323" s="69"/>
    </row>
    <row r="324" spans="1:8" x14ac:dyDescent="0.25">
      <c r="A324" s="15">
        <v>16454</v>
      </c>
      <c r="B324" s="15"/>
      <c r="C324" s="15"/>
      <c r="D324" s="14" t="s">
        <v>105</v>
      </c>
      <c r="E324" s="13" t="s">
        <v>402</v>
      </c>
      <c r="F324" s="12">
        <v>50</v>
      </c>
      <c r="G324" s="11">
        <v>44935</v>
      </c>
      <c r="H324" s="69"/>
    </row>
    <row r="325" spans="1:8" ht="30" x14ac:dyDescent="0.25">
      <c r="A325" s="21" t="s">
        <v>136</v>
      </c>
      <c r="B325" s="21"/>
      <c r="C325" s="21"/>
      <c r="D325" s="20" t="s">
        <v>56</v>
      </c>
      <c r="E325" s="19"/>
      <c r="F325" s="18" t="s">
        <v>4</v>
      </c>
      <c r="G325" s="17" t="s">
        <v>55</v>
      </c>
      <c r="H325" s="16" t="s">
        <v>54</v>
      </c>
    </row>
    <row r="326" spans="1:8" x14ac:dyDescent="0.25">
      <c r="A326" s="15">
        <v>16578</v>
      </c>
      <c r="B326" s="15"/>
      <c r="C326" s="15"/>
      <c r="D326" s="14" t="s">
        <v>401</v>
      </c>
      <c r="E326" s="13" t="s">
        <v>400</v>
      </c>
      <c r="F326" s="12">
        <v>165</v>
      </c>
      <c r="G326" s="11"/>
      <c r="H326" s="69">
        <f>SUM(F326:F340)</f>
        <v>3625</v>
      </c>
    </row>
    <row r="327" spans="1:8" x14ac:dyDescent="0.25">
      <c r="A327" s="15">
        <v>16987</v>
      </c>
      <c r="B327" s="15"/>
      <c r="C327" s="15"/>
      <c r="D327" s="14" t="s">
        <v>187</v>
      </c>
      <c r="E327" s="13" t="s">
        <v>359</v>
      </c>
      <c r="F327" s="12">
        <v>245</v>
      </c>
      <c r="G327" s="11"/>
      <c r="H327" s="69"/>
    </row>
    <row r="328" spans="1:8" x14ac:dyDescent="0.25">
      <c r="A328" s="15">
        <v>16990</v>
      </c>
      <c r="B328" s="15"/>
      <c r="C328" s="15"/>
      <c r="D328" s="14" t="s">
        <v>399</v>
      </c>
      <c r="E328" s="13" t="s">
        <v>359</v>
      </c>
      <c r="F328" s="12">
        <v>245</v>
      </c>
      <c r="G328" s="11"/>
      <c r="H328" s="69"/>
    </row>
    <row r="329" spans="1:8" x14ac:dyDescent="0.25">
      <c r="A329" s="15">
        <v>16951</v>
      </c>
      <c r="B329" s="15"/>
      <c r="C329" s="15"/>
      <c r="D329" s="14" t="s">
        <v>398</v>
      </c>
      <c r="E329" s="13" t="s">
        <v>386</v>
      </c>
      <c r="F329" s="12">
        <v>345</v>
      </c>
      <c r="G329" s="11"/>
      <c r="H329" s="69"/>
    </row>
    <row r="330" spans="1:8" x14ac:dyDescent="0.25">
      <c r="A330" s="15">
        <v>16985</v>
      </c>
      <c r="B330" s="15"/>
      <c r="C330" s="15"/>
      <c r="D330" s="14" t="s">
        <v>349</v>
      </c>
      <c r="E330" s="13" t="s">
        <v>359</v>
      </c>
      <c r="F330" s="12">
        <v>245</v>
      </c>
      <c r="G330" s="11"/>
      <c r="H330" s="69"/>
    </row>
    <row r="331" spans="1:8" x14ac:dyDescent="0.25">
      <c r="A331" s="15">
        <v>16426</v>
      </c>
      <c r="B331" s="15"/>
      <c r="C331" s="15"/>
      <c r="D331" s="14" t="s">
        <v>237</v>
      </c>
      <c r="E331" s="13" t="s">
        <v>397</v>
      </c>
      <c r="F331" s="12">
        <v>245</v>
      </c>
      <c r="G331" s="11"/>
      <c r="H331" s="69"/>
    </row>
    <row r="332" spans="1:8" x14ac:dyDescent="0.25">
      <c r="A332" s="15">
        <v>16958</v>
      </c>
      <c r="B332" s="15"/>
      <c r="C332" s="15"/>
      <c r="D332" s="14" t="s">
        <v>396</v>
      </c>
      <c r="E332" s="13" t="s">
        <v>386</v>
      </c>
      <c r="F332" s="12">
        <v>165</v>
      </c>
      <c r="G332" s="11"/>
      <c r="H332" s="69"/>
    </row>
    <row r="333" spans="1:8" x14ac:dyDescent="0.25">
      <c r="A333" s="15">
        <v>17016</v>
      </c>
      <c r="B333" s="15"/>
      <c r="C333" s="15"/>
      <c r="D333" s="14" t="s">
        <v>395</v>
      </c>
      <c r="E333" s="13" t="s">
        <v>359</v>
      </c>
      <c r="F333" s="12">
        <v>165</v>
      </c>
      <c r="G333" s="11"/>
      <c r="H333" s="69"/>
    </row>
    <row r="334" spans="1:8" x14ac:dyDescent="0.25">
      <c r="A334" s="15">
        <v>16941</v>
      </c>
      <c r="B334" s="15"/>
      <c r="C334" s="15"/>
      <c r="D334" s="14" t="s">
        <v>394</v>
      </c>
      <c r="E334" s="13" t="s">
        <v>386</v>
      </c>
      <c r="F334" s="12">
        <v>245</v>
      </c>
      <c r="G334" s="11"/>
      <c r="H334" s="69"/>
    </row>
    <row r="335" spans="1:8" x14ac:dyDescent="0.25">
      <c r="A335" s="15">
        <v>17015</v>
      </c>
      <c r="B335" s="15"/>
      <c r="C335" s="15"/>
      <c r="D335" s="14" t="s">
        <v>393</v>
      </c>
      <c r="E335" s="13" t="s">
        <v>359</v>
      </c>
      <c r="F335" s="12">
        <v>245</v>
      </c>
      <c r="G335" s="11"/>
      <c r="H335" s="69"/>
    </row>
    <row r="336" spans="1:8" x14ac:dyDescent="0.25">
      <c r="A336" s="15">
        <v>16998</v>
      </c>
      <c r="B336" s="15"/>
      <c r="C336" s="15"/>
      <c r="D336" s="14" t="s">
        <v>392</v>
      </c>
      <c r="E336" s="13" t="s">
        <v>359</v>
      </c>
      <c r="F336" s="12">
        <v>345</v>
      </c>
      <c r="G336" s="11"/>
      <c r="H336" s="69"/>
    </row>
    <row r="337" spans="1:8" x14ac:dyDescent="0.25">
      <c r="A337" s="15">
        <v>16947</v>
      </c>
      <c r="B337" s="15"/>
      <c r="C337" s="15"/>
      <c r="D337" s="14" t="s">
        <v>391</v>
      </c>
      <c r="E337" s="13" t="s">
        <v>386</v>
      </c>
      <c r="F337" s="12">
        <v>245</v>
      </c>
      <c r="G337" s="11"/>
      <c r="H337" s="69"/>
    </row>
    <row r="338" spans="1:8" x14ac:dyDescent="0.25">
      <c r="A338" s="15">
        <v>18093</v>
      </c>
      <c r="B338" s="15"/>
      <c r="C338" s="15"/>
      <c r="D338" s="14" t="s">
        <v>390</v>
      </c>
      <c r="E338" s="13" t="s">
        <v>389</v>
      </c>
      <c r="F338" s="12">
        <v>20</v>
      </c>
      <c r="G338" s="11"/>
      <c r="H338" s="69"/>
    </row>
    <row r="339" spans="1:8" x14ac:dyDescent="0.25">
      <c r="A339" s="15">
        <v>17007</v>
      </c>
      <c r="B339" s="15"/>
      <c r="C339" s="15"/>
      <c r="D339" s="14" t="s">
        <v>388</v>
      </c>
      <c r="E339" s="13" t="s">
        <v>359</v>
      </c>
      <c r="F339" s="12">
        <v>460</v>
      </c>
      <c r="G339" s="11"/>
      <c r="H339" s="69"/>
    </row>
    <row r="340" spans="1:8" x14ac:dyDescent="0.25">
      <c r="A340" s="15">
        <v>16939</v>
      </c>
      <c r="B340" s="15"/>
      <c r="C340" s="15"/>
      <c r="D340" s="14" t="s">
        <v>387</v>
      </c>
      <c r="E340" s="13" t="s">
        <v>386</v>
      </c>
      <c r="F340" s="12">
        <v>245</v>
      </c>
      <c r="G340" s="11"/>
      <c r="H340" s="69"/>
    </row>
    <row r="341" spans="1:8" ht="30" x14ac:dyDescent="0.25">
      <c r="A341" s="21" t="s">
        <v>136</v>
      </c>
      <c r="B341" s="21"/>
      <c r="C341" s="21"/>
      <c r="D341" s="20" t="s">
        <v>56</v>
      </c>
      <c r="E341" s="19"/>
      <c r="F341" s="18" t="s">
        <v>4</v>
      </c>
      <c r="G341" s="17" t="s">
        <v>55</v>
      </c>
      <c r="H341" s="16" t="s">
        <v>54</v>
      </c>
    </row>
    <row r="342" spans="1:8" x14ac:dyDescent="0.25">
      <c r="A342" s="15"/>
      <c r="B342" s="15"/>
      <c r="C342" s="15"/>
      <c r="D342" s="14" t="s">
        <v>385</v>
      </c>
      <c r="E342" s="13" t="s">
        <v>365</v>
      </c>
      <c r="F342" s="12">
        <v>165</v>
      </c>
      <c r="G342" s="11">
        <v>44978</v>
      </c>
      <c r="H342" s="69">
        <f>SUM(F342:F384)</f>
        <v>16694.330000000002</v>
      </c>
    </row>
    <row r="343" spans="1:8" x14ac:dyDescent="0.25">
      <c r="A343" s="15"/>
      <c r="B343" s="15"/>
      <c r="C343" s="15"/>
      <c r="D343" s="14" t="s">
        <v>384</v>
      </c>
      <c r="E343" s="13" t="s">
        <v>365</v>
      </c>
      <c r="F343" s="12">
        <v>165</v>
      </c>
      <c r="G343" s="11">
        <v>44978</v>
      </c>
      <c r="H343" s="69"/>
    </row>
    <row r="344" spans="1:8" x14ac:dyDescent="0.25">
      <c r="A344" s="15"/>
      <c r="B344" s="15"/>
      <c r="C344" s="15"/>
      <c r="D344" s="14" t="s">
        <v>383</v>
      </c>
      <c r="E344" s="13" t="s">
        <v>365</v>
      </c>
      <c r="F344" s="12">
        <v>1125</v>
      </c>
      <c r="G344" s="11">
        <v>44978</v>
      </c>
      <c r="H344" s="69"/>
    </row>
    <row r="345" spans="1:8" x14ac:dyDescent="0.25">
      <c r="A345" s="15"/>
      <c r="B345" s="15"/>
      <c r="C345" s="15"/>
      <c r="D345" s="14" t="s">
        <v>382</v>
      </c>
      <c r="E345" s="13" t="s">
        <v>365</v>
      </c>
      <c r="F345" s="12">
        <v>165</v>
      </c>
      <c r="G345" s="11">
        <v>44978</v>
      </c>
      <c r="H345" s="69"/>
    </row>
    <row r="346" spans="1:8" x14ac:dyDescent="0.25">
      <c r="A346" s="15"/>
      <c r="B346" s="15"/>
      <c r="C346" s="15"/>
      <c r="D346" s="14" t="s">
        <v>381</v>
      </c>
      <c r="E346" s="13" t="s">
        <v>380</v>
      </c>
      <c r="F346" s="12">
        <v>1000</v>
      </c>
      <c r="G346" s="11">
        <v>44978</v>
      </c>
      <c r="H346" s="69"/>
    </row>
    <row r="347" spans="1:8" x14ac:dyDescent="0.25">
      <c r="A347" s="15"/>
      <c r="B347" s="15"/>
      <c r="C347" s="15"/>
      <c r="D347" s="14" t="s">
        <v>379</v>
      </c>
      <c r="E347" s="13" t="s">
        <v>365</v>
      </c>
      <c r="F347" s="12">
        <v>165</v>
      </c>
      <c r="G347" s="11">
        <v>44978</v>
      </c>
      <c r="H347" s="69"/>
    </row>
    <row r="348" spans="1:8" x14ac:dyDescent="0.25">
      <c r="A348" s="15"/>
      <c r="B348" s="15"/>
      <c r="C348" s="15"/>
      <c r="D348" s="14" t="s">
        <v>378</v>
      </c>
      <c r="E348" s="13" t="s">
        <v>365</v>
      </c>
      <c r="F348" s="12">
        <v>245</v>
      </c>
      <c r="G348" s="11">
        <v>44978</v>
      </c>
      <c r="H348" s="69"/>
    </row>
    <row r="349" spans="1:8" x14ac:dyDescent="0.25">
      <c r="A349" s="15"/>
      <c r="B349" s="15"/>
      <c r="C349" s="15"/>
      <c r="D349" s="14" t="s">
        <v>63</v>
      </c>
      <c r="E349" s="13" t="s">
        <v>365</v>
      </c>
      <c r="F349" s="12">
        <v>245</v>
      </c>
      <c r="G349" s="11">
        <v>44978</v>
      </c>
      <c r="H349" s="69"/>
    </row>
    <row r="350" spans="1:8" x14ac:dyDescent="0.25">
      <c r="A350" s="15"/>
      <c r="B350" s="15"/>
      <c r="C350" s="15"/>
      <c r="D350" s="14" t="s">
        <v>377</v>
      </c>
      <c r="E350" s="13" t="s">
        <v>365</v>
      </c>
      <c r="F350" s="12">
        <v>345</v>
      </c>
      <c r="G350" s="11">
        <v>44978</v>
      </c>
      <c r="H350" s="69"/>
    </row>
    <row r="351" spans="1:8" x14ac:dyDescent="0.25">
      <c r="A351" s="15"/>
      <c r="B351" s="15"/>
      <c r="C351" s="15"/>
      <c r="D351" s="14" t="s">
        <v>376</v>
      </c>
      <c r="E351" s="13" t="s">
        <v>365</v>
      </c>
      <c r="F351" s="12">
        <v>165</v>
      </c>
      <c r="G351" s="11">
        <v>44978</v>
      </c>
      <c r="H351" s="69"/>
    </row>
    <row r="352" spans="1:8" x14ac:dyDescent="0.25">
      <c r="A352" s="15"/>
      <c r="B352" s="15"/>
      <c r="C352" s="15"/>
      <c r="D352" s="14" t="s">
        <v>375</v>
      </c>
      <c r="E352" s="13" t="s">
        <v>365</v>
      </c>
      <c r="F352" s="12">
        <v>245</v>
      </c>
      <c r="G352" s="11">
        <v>44978</v>
      </c>
      <c r="H352" s="69"/>
    </row>
    <row r="353" spans="1:8" x14ac:dyDescent="0.25">
      <c r="D353" s="14" t="s">
        <v>107</v>
      </c>
      <c r="E353" s="13" t="s">
        <v>365</v>
      </c>
      <c r="F353" s="12">
        <v>200</v>
      </c>
      <c r="G353" s="11">
        <v>44978</v>
      </c>
      <c r="H353" s="69"/>
    </row>
    <row r="354" spans="1:8" x14ac:dyDescent="0.25">
      <c r="A354" s="15"/>
      <c r="B354" s="15"/>
      <c r="C354" s="15"/>
      <c r="D354" s="14" t="s">
        <v>374</v>
      </c>
      <c r="E354" s="13" t="s">
        <v>365</v>
      </c>
      <c r="F354" s="12">
        <v>165</v>
      </c>
      <c r="G354" s="11">
        <v>44978</v>
      </c>
      <c r="H354" s="69"/>
    </row>
    <row r="355" spans="1:8" x14ac:dyDescent="0.25">
      <c r="A355" s="15"/>
      <c r="B355" s="15"/>
      <c r="C355" s="15"/>
      <c r="D355" s="14" t="s">
        <v>373</v>
      </c>
      <c r="E355" s="13" t="s">
        <v>365</v>
      </c>
      <c r="F355" s="12">
        <v>245</v>
      </c>
      <c r="G355" s="11">
        <v>44978</v>
      </c>
      <c r="H355" s="69"/>
    </row>
    <row r="356" spans="1:8" x14ac:dyDescent="0.25">
      <c r="A356" s="15"/>
      <c r="B356" s="15"/>
      <c r="C356" s="15"/>
      <c r="D356" s="14" t="s">
        <v>372</v>
      </c>
      <c r="E356" s="13" t="s">
        <v>365</v>
      </c>
      <c r="F356" s="12">
        <v>245</v>
      </c>
      <c r="G356" s="11">
        <v>44978</v>
      </c>
      <c r="H356" s="69"/>
    </row>
    <row r="357" spans="1:8" x14ac:dyDescent="0.25">
      <c r="A357" s="15"/>
      <c r="B357" s="15"/>
      <c r="C357" s="15"/>
      <c r="D357" s="14" t="s">
        <v>371</v>
      </c>
      <c r="E357" s="13" t="s">
        <v>365</v>
      </c>
      <c r="F357" s="12">
        <v>245</v>
      </c>
      <c r="G357" s="11">
        <v>44978</v>
      </c>
      <c r="H357" s="69"/>
    </row>
    <row r="358" spans="1:8" x14ac:dyDescent="0.25">
      <c r="A358" s="15"/>
      <c r="B358" s="15"/>
      <c r="C358" s="15"/>
      <c r="D358" s="14" t="s">
        <v>370</v>
      </c>
      <c r="E358" s="13" t="s">
        <v>365</v>
      </c>
      <c r="F358" s="12">
        <v>245</v>
      </c>
      <c r="G358" s="11">
        <v>44978</v>
      </c>
      <c r="H358" s="69"/>
    </row>
    <row r="359" spans="1:8" x14ac:dyDescent="0.25">
      <c r="A359" s="15"/>
      <c r="B359" s="15"/>
      <c r="C359" s="15"/>
      <c r="D359" s="14" t="s">
        <v>369</v>
      </c>
      <c r="E359" s="13" t="s">
        <v>365</v>
      </c>
      <c r="F359" s="12">
        <v>245</v>
      </c>
      <c r="G359" s="11">
        <v>44978</v>
      </c>
      <c r="H359" s="69"/>
    </row>
    <row r="360" spans="1:8" x14ac:dyDescent="0.25">
      <c r="A360" s="15"/>
      <c r="B360" s="15"/>
      <c r="C360" s="15"/>
      <c r="D360" s="14" t="s">
        <v>368</v>
      </c>
      <c r="E360" s="13" t="s">
        <v>365</v>
      </c>
      <c r="F360" s="12">
        <v>165</v>
      </c>
      <c r="G360" s="11">
        <v>44978</v>
      </c>
      <c r="H360" s="69"/>
    </row>
    <row r="361" spans="1:8" x14ac:dyDescent="0.25">
      <c r="A361" s="15"/>
      <c r="B361" s="15"/>
      <c r="C361" s="15"/>
      <c r="D361" s="14" t="s">
        <v>367</v>
      </c>
      <c r="E361" s="13" t="s">
        <v>365</v>
      </c>
      <c r="F361" s="12">
        <v>245</v>
      </c>
      <c r="G361" s="11">
        <v>44978</v>
      </c>
      <c r="H361" s="69"/>
    </row>
    <row r="362" spans="1:8" x14ac:dyDescent="0.25">
      <c r="A362" s="15"/>
      <c r="B362" s="15"/>
      <c r="C362" s="15"/>
      <c r="D362" s="14" t="s">
        <v>366</v>
      </c>
      <c r="E362" s="13" t="s">
        <v>365</v>
      </c>
      <c r="F362" s="12">
        <v>245</v>
      </c>
      <c r="G362" s="11">
        <v>44978</v>
      </c>
      <c r="H362" s="69"/>
    </row>
    <row r="363" spans="1:8" x14ac:dyDescent="0.25">
      <c r="A363" s="15"/>
      <c r="B363" s="15"/>
      <c r="C363" s="15"/>
      <c r="D363" s="14" t="s">
        <v>124</v>
      </c>
      <c r="E363" s="13" t="s">
        <v>322</v>
      </c>
      <c r="F363" s="12">
        <v>7.22</v>
      </c>
      <c r="G363" s="11">
        <v>44978</v>
      </c>
      <c r="H363" s="69"/>
    </row>
    <row r="364" spans="1:8" ht="30" x14ac:dyDescent="0.25">
      <c r="A364" s="21" t="s">
        <v>136</v>
      </c>
      <c r="B364" s="21"/>
      <c r="C364" s="21"/>
      <c r="D364" s="20" t="s">
        <v>56</v>
      </c>
      <c r="E364" s="19"/>
      <c r="F364" s="18" t="s">
        <v>4</v>
      </c>
      <c r="G364" s="17" t="s">
        <v>55</v>
      </c>
      <c r="H364" s="16" t="s">
        <v>54</v>
      </c>
    </row>
    <row r="365" spans="1:8" x14ac:dyDescent="0.25">
      <c r="A365" s="15">
        <v>16997</v>
      </c>
      <c r="B365" s="15"/>
      <c r="C365" s="15"/>
      <c r="D365" s="14" t="s">
        <v>364</v>
      </c>
      <c r="E365" s="13" t="s">
        <v>359</v>
      </c>
      <c r="F365" s="12">
        <v>460</v>
      </c>
      <c r="G365" s="11">
        <v>44985</v>
      </c>
      <c r="H365" s="69">
        <f>SUM(F365:F369)</f>
        <v>1935</v>
      </c>
    </row>
    <row r="366" spans="1:8" x14ac:dyDescent="0.25">
      <c r="A366" s="15">
        <v>16982</v>
      </c>
      <c r="B366" s="15"/>
      <c r="C366" s="15"/>
      <c r="D366" s="14" t="s">
        <v>363</v>
      </c>
      <c r="E366" s="13" t="s">
        <v>359</v>
      </c>
      <c r="F366" s="12">
        <v>345</v>
      </c>
      <c r="G366" s="11"/>
      <c r="H366" s="69"/>
    </row>
    <row r="367" spans="1:8" x14ac:dyDescent="0.25">
      <c r="A367" s="15">
        <v>16994</v>
      </c>
      <c r="B367" s="15"/>
      <c r="C367" s="15"/>
      <c r="D367" s="14" t="s">
        <v>362</v>
      </c>
      <c r="E367" s="13" t="s">
        <v>359</v>
      </c>
      <c r="F367" s="12">
        <v>165</v>
      </c>
      <c r="G367" s="11"/>
      <c r="H367" s="69"/>
    </row>
    <row r="368" spans="1:8" x14ac:dyDescent="0.25">
      <c r="A368" s="15">
        <v>16933</v>
      </c>
      <c r="B368" s="15"/>
      <c r="C368" s="15"/>
      <c r="D368" s="14" t="s">
        <v>81</v>
      </c>
      <c r="E368" s="13" t="s">
        <v>361</v>
      </c>
      <c r="F368" s="12">
        <v>720</v>
      </c>
      <c r="G368" s="11"/>
      <c r="H368" s="69"/>
    </row>
    <row r="369" spans="1:8" x14ac:dyDescent="0.25">
      <c r="A369" s="15">
        <v>17005</v>
      </c>
      <c r="B369" s="15"/>
      <c r="C369" s="15"/>
      <c r="D369" s="14" t="s">
        <v>360</v>
      </c>
      <c r="E369" s="13" t="s">
        <v>359</v>
      </c>
      <c r="F369" s="12">
        <v>245</v>
      </c>
      <c r="G369" s="11"/>
      <c r="H369" s="69"/>
    </row>
    <row r="370" spans="1:8" ht="30" x14ac:dyDescent="0.25">
      <c r="A370" s="21" t="s">
        <v>136</v>
      </c>
      <c r="B370" s="21"/>
      <c r="C370" s="21"/>
      <c r="D370" s="20" t="s">
        <v>56</v>
      </c>
      <c r="E370" s="19"/>
      <c r="F370" s="18" t="s">
        <v>4</v>
      </c>
      <c r="G370" s="17" t="s">
        <v>55</v>
      </c>
      <c r="H370" s="16" t="s">
        <v>54</v>
      </c>
    </row>
    <row r="371" spans="1:8" x14ac:dyDescent="0.25">
      <c r="A371" s="15"/>
      <c r="B371" s="15"/>
      <c r="C371" s="15"/>
      <c r="D371" s="14" t="s">
        <v>124</v>
      </c>
      <c r="E371" s="13" t="s">
        <v>322</v>
      </c>
      <c r="F371" s="12">
        <v>7.11</v>
      </c>
      <c r="G371" s="11">
        <v>44985</v>
      </c>
      <c r="H371" s="69">
        <f>SUM(F371:F378)</f>
        <v>2157.11</v>
      </c>
    </row>
    <row r="372" spans="1:8" x14ac:dyDescent="0.25">
      <c r="A372" s="15">
        <v>17085</v>
      </c>
      <c r="B372" s="15"/>
      <c r="C372" s="15"/>
      <c r="D372" s="14" t="s">
        <v>358</v>
      </c>
      <c r="E372" s="13" t="s">
        <v>353</v>
      </c>
      <c r="F372" s="12">
        <v>425</v>
      </c>
      <c r="G372" s="11">
        <v>44985</v>
      </c>
      <c r="H372" s="69"/>
    </row>
    <row r="373" spans="1:8" x14ac:dyDescent="0.25">
      <c r="A373" s="15">
        <v>17063</v>
      </c>
      <c r="B373" s="15"/>
      <c r="C373" s="15"/>
      <c r="D373" s="14" t="s">
        <v>357</v>
      </c>
      <c r="E373" s="13" t="s">
        <v>355</v>
      </c>
      <c r="F373" s="12">
        <v>460</v>
      </c>
      <c r="G373" s="11">
        <v>44985</v>
      </c>
      <c r="H373" s="69"/>
    </row>
    <row r="374" spans="1:8" x14ac:dyDescent="0.25">
      <c r="A374" s="15"/>
      <c r="B374" s="15"/>
      <c r="C374" s="15"/>
      <c r="D374" s="14" t="s">
        <v>356</v>
      </c>
      <c r="E374" s="13" t="s">
        <v>355</v>
      </c>
      <c r="F374" s="12">
        <v>245</v>
      </c>
      <c r="G374" s="11">
        <v>44985</v>
      </c>
      <c r="H374" s="69"/>
    </row>
    <row r="375" spans="1:8" x14ac:dyDescent="0.25">
      <c r="A375" s="15"/>
      <c r="B375" s="15"/>
      <c r="C375" s="15"/>
      <c r="D375" s="14" t="s">
        <v>354</v>
      </c>
      <c r="E375" s="13" t="s">
        <v>353</v>
      </c>
      <c r="F375" s="12">
        <v>425</v>
      </c>
      <c r="G375" s="11">
        <v>44985</v>
      </c>
      <c r="H375" s="69"/>
    </row>
    <row r="376" spans="1:8" x14ac:dyDescent="0.25">
      <c r="A376" s="15">
        <v>16785</v>
      </c>
      <c r="B376" s="15"/>
      <c r="C376" s="15"/>
      <c r="D376" s="14" t="s">
        <v>125</v>
      </c>
      <c r="E376" s="13" t="s">
        <v>352</v>
      </c>
      <c r="F376" s="12">
        <v>510</v>
      </c>
      <c r="G376" s="11">
        <v>44985</v>
      </c>
      <c r="H376" s="69"/>
    </row>
    <row r="377" spans="1:8" x14ac:dyDescent="0.25">
      <c r="A377" s="15"/>
      <c r="B377" s="15"/>
      <c r="C377" s="15"/>
      <c r="D377" s="14" t="s">
        <v>351</v>
      </c>
      <c r="E377" s="13" t="s">
        <v>350</v>
      </c>
      <c r="F377" s="12">
        <v>35</v>
      </c>
      <c r="G377" s="11">
        <v>44985</v>
      </c>
      <c r="H377" s="69"/>
    </row>
    <row r="378" spans="1:8" x14ac:dyDescent="0.25">
      <c r="A378" s="15"/>
      <c r="B378" s="15"/>
      <c r="C378" s="15"/>
      <c r="D378" s="14" t="s">
        <v>349</v>
      </c>
      <c r="E378" s="35" t="s">
        <v>348</v>
      </c>
      <c r="F378" s="12">
        <v>50</v>
      </c>
      <c r="G378" s="11">
        <v>44985</v>
      </c>
      <c r="H378" s="69"/>
    </row>
    <row r="379" spans="1:8" ht="30" x14ac:dyDescent="0.25">
      <c r="A379" s="21" t="s">
        <v>136</v>
      </c>
      <c r="B379" s="21"/>
      <c r="C379" s="21"/>
      <c r="D379" s="20" t="s">
        <v>56</v>
      </c>
      <c r="E379" s="19"/>
      <c r="F379" s="18" t="s">
        <v>4</v>
      </c>
      <c r="G379" s="17" t="s">
        <v>55</v>
      </c>
      <c r="H379" s="16" t="s">
        <v>54</v>
      </c>
    </row>
    <row r="380" spans="1:8" x14ac:dyDescent="0.25">
      <c r="A380" s="15">
        <v>17042</v>
      </c>
      <c r="B380" s="15"/>
      <c r="C380" s="15"/>
      <c r="D380" s="14" t="s">
        <v>347</v>
      </c>
      <c r="E380" s="13" t="s">
        <v>231</v>
      </c>
      <c r="F380" s="12">
        <v>245</v>
      </c>
      <c r="G380" s="11">
        <v>45005</v>
      </c>
      <c r="H380" s="69">
        <f>SUM(F380:F390)</f>
        <v>13350</v>
      </c>
    </row>
    <row r="381" spans="1:8" x14ac:dyDescent="0.25">
      <c r="A381" s="15">
        <v>17096</v>
      </c>
      <c r="B381" s="15"/>
      <c r="C381" s="15"/>
      <c r="D381" s="14" t="s">
        <v>346</v>
      </c>
      <c r="E381" s="13" t="s">
        <v>345</v>
      </c>
      <c r="F381" s="12">
        <v>4800</v>
      </c>
      <c r="G381" s="11">
        <v>45005</v>
      </c>
      <c r="H381" s="69"/>
    </row>
    <row r="382" spans="1:8" x14ac:dyDescent="0.25">
      <c r="A382" s="15">
        <v>17093</v>
      </c>
      <c r="B382" s="15"/>
      <c r="C382" s="15"/>
      <c r="D382" s="14" t="s">
        <v>262</v>
      </c>
      <c r="E382" s="13" t="s">
        <v>327</v>
      </c>
      <c r="F382" s="12">
        <v>425</v>
      </c>
      <c r="G382" s="11">
        <v>45005</v>
      </c>
      <c r="H382" s="69"/>
    </row>
    <row r="383" spans="1:8" x14ac:dyDescent="0.25">
      <c r="A383" s="15">
        <v>17130</v>
      </c>
      <c r="B383" s="15"/>
      <c r="C383" s="15"/>
      <c r="D383" s="14" t="s">
        <v>339</v>
      </c>
      <c r="E383" s="13" t="s">
        <v>327</v>
      </c>
      <c r="F383" s="12">
        <v>425</v>
      </c>
      <c r="G383" s="11">
        <v>45005</v>
      </c>
      <c r="H383" s="69"/>
    </row>
    <row r="384" spans="1:8" x14ac:dyDescent="0.25">
      <c r="A384" s="15">
        <v>17079</v>
      </c>
      <c r="B384" s="15"/>
      <c r="C384" s="15"/>
      <c r="D384" s="14" t="s">
        <v>78</v>
      </c>
      <c r="E384" s="13" t="s">
        <v>327</v>
      </c>
      <c r="F384" s="12">
        <v>425</v>
      </c>
      <c r="G384" s="11">
        <v>45005</v>
      </c>
      <c r="H384" s="69"/>
    </row>
    <row r="385" spans="1:8" x14ac:dyDescent="0.25">
      <c r="A385" s="15">
        <v>17110</v>
      </c>
      <c r="B385" s="15"/>
      <c r="C385" s="15"/>
      <c r="D385" s="14" t="s">
        <v>344</v>
      </c>
      <c r="E385" s="13" t="s">
        <v>246</v>
      </c>
      <c r="F385" s="12">
        <v>460</v>
      </c>
      <c r="G385" s="11">
        <v>45005</v>
      </c>
      <c r="H385" s="69"/>
    </row>
    <row r="386" spans="1:8" x14ac:dyDescent="0.25">
      <c r="A386" s="15">
        <v>17122</v>
      </c>
      <c r="B386" s="15"/>
      <c r="C386" s="15"/>
      <c r="D386" s="14" t="s">
        <v>343</v>
      </c>
      <c r="E386" s="13" t="s">
        <v>246</v>
      </c>
      <c r="F386" s="12">
        <v>200</v>
      </c>
      <c r="G386" s="11">
        <v>45005</v>
      </c>
      <c r="H386" s="69"/>
    </row>
    <row r="387" spans="1:8" x14ac:dyDescent="0.25">
      <c r="A387" s="15" t="s">
        <v>342</v>
      </c>
      <c r="B387" s="15"/>
      <c r="C387" s="15"/>
      <c r="D387" s="14" t="s">
        <v>172</v>
      </c>
      <c r="E387" s="13" t="s">
        <v>341</v>
      </c>
      <c r="F387" s="12">
        <v>5225</v>
      </c>
      <c r="G387" s="11">
        <v>45005</v>
      </c>
      <c r="H387" s="69"/>
    </row>
    <row r="388" spans="1:8" x14ac:dyDescent="0.25">
      <c r="A388" s="15">
        <v>17100</v>
      </c>
      <c r="B388" s="15"/>
      <c r="C388" s="15"/>
      <c r="D388" s="14" t="s">
        <v>340</v>
      </c>
      <c r="E388" s="13" t="s">
        <v>246</v>
      </c>
      <c r="F388" s="12">
        <v>245</v>
      </c>
      <c r="G388" s="11">
        <v>45005</v>
      </c>
      <c r="H388" s="69"/>
    </row>
    <row r="389" spans="1:8" x14ac:dyDescent="0.25">
      <c r="A389" s="15">
        <v>17161</v>
      </c>
      <c r="B389" s="15"/>
      <c r="C389" s="15"/>
      <c r="D389" s="14" t="s">
        <v>339</v>
      </c>
      <c r="E389" s="13" t="s">
        <v>338</v>
      </c>
      <c r="F389" s="12">
        <v>150</v>
      </c>
      <c r="G389" s="11">
        <v>45005</v>
      </c>
      <c r="H389" s="69"/>
    </row>
    <row r="390" spans="1:8" x14ac:dyDescent="0.25">
      <c r="A390" s="15">
        <v>17164</v>
      </c>
      <c r="B390" s="15"/>
      <c r="C390" s="15"/>
      <c r="D390" s="14" t="s">
        <v>337</v>
      </c>
      <c r="E390" s="13" t="s">
        <v>336</v>
      </c>
      <c r="F390" s="12">
        <v>750</v>
      </c>
      <c r="G390" s="11">
        <v>45005</v>
      </c>
      <c r="H390" s="69"/>
    </row>
    <row r="391" spans="1:8" ht="30" x14ac:dyDescent="0.25">
      <c r="A391" s="21" t="s">
        <v>136</v>
      </c>
      <c r="B391" s="21"/>
      <c r="C391" s="21"/>
      <c r="D391" s="20" t="s">
        <v>56</v>
      </c>
      <c r="E391" s="19"/>
      <c r="F391" s="18" t="s">
        <v>4</v>
      </c>
      <c r="G391" s="17" t="s">
        <v>55</v>
      </c>
      <c r="H391" s="16" t="s">
        <v>54</v>
      </c>
    </row>
    <row r="392" spans="1:8" x14ac:dyDescent="0.25">
      <c r="A392" s="15">
        <v>17174</v>
      </c>
      <c r="B392" s="15"/>
      <c r="C392" s="15"/>
      <c r="D392" s="14" t="s">
        <v>83</v>
      </c>
      <c r="E392" s="13" t="s">
        <v>335</v>
      </c>
      <c r="F392" s="12">
        <v>50</v>
      </c>
      <c r="G392" s="11">
        <v>45012</v>
      </c>
      <c r="H392" s="69">
        <f>SUM(F392:F402)</f>
        <v>2375</v>
      </c>
    </row>
    <row r="393" spans="1:8" x14ac:dyDescent="0.25">
      <c r="A393" s="15">
        <v>17142</v>
      </c>
      <c r="B393" s="15"/>
      <c r="C393" s="15"/>
      <c r="D393" s="14" t="s">
        <v>334</v>
      </c>
      <c r="E393" s="13" t="s">
        <v>333</v>
      </c>
      <c r="F393" s="12">
        <v>245</v>
      </c>
      <c r="G393" s="11">
        <v>45012</v>
      </c>
      <c r="H393" s="69"/>
    </row>
    <row r="394" spans="1:8" x14ac:dyDescent="0.25">
      <c r="A394" s="15">
        <v>17045</v>
      </c>
      <c r="B394" s="15"/>
      <c r="C394" s="15"/>
      <c r="D394" s="14" t="s">
        <v>332</v>
      </c>
      <c r="E394" s="13" t="s">
        <v>246</v>
      </c>
      <c r="F394" s="12">
        <v>165</v>
      </c>
      <c r="G394" s="11">
        <v>45012</v>
      </c>
      <c r="H394" s="69"/>
    </row>
    <row r="395" spans="1:8" x14ac:dyDescent="0.25">
      <c r="A395" s="15">
        <v>17141</v>
      </c>
      <c r="B395" s="15"/>
      <c r="C395" s="15"/>
      <c r="D395" s="14" t="s">
        <v>78</v>
      </c>
      <c r="E395" s="13" t="s">
        <v>331</v>
      </c>
      <c r="F395" s="12">
        <v>100</v>
      </c>
      <c r="G395" s="11">
        <v>45012</v>
      </c>
      <c r="H395" s="69"/>
    </row>
    <row r="396" spans="1:8" x14ac:dyDescent="0.25">
      <c r="A396" s="15">
        <v>17155</v>
      </c>
      <c r="B396" s="15"/>
      <c r="C396" s="15"/>
      <c r="D396" s="14" t="s">
        <v>91</v>
      </c>
      <c r="E396" s="13" t="s">
        <v>266</v>
      </c>
      <c r="F396" s="12">
        <v>25</v>
      </c>
      <c r="G396" s="11">
        <v>45012</v>
      </c>
      <c r="H396" s="69"/>
    </row>
    <row r="397" spans="1:8" x14ac:dyDescent="0.25">
      <c r="A397" s="15">
        <v>17086</v>
      </c>
      <c r="B397" s="15"/>
      <c r="C397" s="15"/>
      <c r="D397" s="14" t="s">
        <v>153</v>
      </c>
      <c r="E397" s="13" t="s">
        <v>327</v>
      </c>
      <c r="F397" s="12">
        <v>425</v>
      </c>
      <c r="G397" s="11">
        <v>45012</v>
      </c>
      <c r="H397" s="69"/>
    </row>
    <row r="398" spans="1:8" x14ac:dyDescent="0.25">
      <c r="A398" s="15">
        <v>17112</v>
      </c>
      <c r="B398" s="15"/>
      <c r="C398" s="15"/>
      <c r="D398" s="14" t="s">
        <v>330</v>
      </c>
      <c r="E398" s="13" t="s">
        <v>246</v>
      </c>
      <c r="F398" s="12">
        <v>345</v>
      </c>
      <c r="G398" s="11">
        <v>45012</v>
      </c>
      <c r="H398" s="69"/>
    </row>
    <row r="399" spans="1:8" x14ac:dyDescent="0.25">
      <c r="A399" s="15">
        <v>17158</v>
      </c>
      <c r="B399" s="15"/>
      <c r="C399" s="15"/>
      <c r="D399" s="14" t="s">
        <v>329</v>
      </c>
      <c r="E399" s="13" t="s">
        <v>313</v>
      </c>
      <c r="F399" s="12">
        <v>100</v>
      </c>
      <c r="G399" s="11">
        <v>45012</v>
      </c>
      <c r="H399" s="69"/>
    </row>
    <row r="400" spans="1:8" x14ac:dyDescent="0.25">
      <c r="A400" s="15">
        <v>17123</v>
      </c>
      <c r="B400" s="15"/>
      <c r="C400" s="15"/>
      <c r="D400" s="14" t="s">
        <v>262</v>
      </c>
      <c r="E400" s="13" t="s">
        <v>246</v>
      </c>
      <c r="F400" s="12">
        <v>245</v>
      </c>
      <c r="G400" s="11">
        <v>45012</v>
      </c>
      <c r="H400" s="69"/>
    </row>
    <row r="401" spans="1:8" x14ac:dyDescent="0.25">
      <c r="A401" s="15">
        <v>17178</v>
      </c>
      <c r="B401" s="15"/>
      <c r="C401" s="15"/>
      <c r="D401" s="14" t="s">
        <v>195</v>
      </c>
      <c r="E401" s="13" t="s">
        <v>328</v>
      </c>
      <c r="F401" s="12">
        <v>250</v>
      </c>
      <c r="G401" s="11">
        <v>45012</v>
      </c>
      <c r="H401" s="69"/>
    </row>
    <row r="402" spans="1:8" x14ac:dyDescent="0.25">
      <c r="A402" s="15">
        <v>17088</v>
      </c>
      <c r="B402" s="15"/>
      <c r="C402" s="15"/>
      <c r="D402" s="14" t="s">
        <v>105</v>
      </c>
      <c r="E402" s="13" t="s">
        <v>327</v>
      </c>
      <c r="F402" s="12">
        <v>425</v>
      </c>
      <c r="G402" s="11">
        <v>45012</v>
      </c>
      <c r="H402" s="69"/>
    </row>
    <row r="403" spans="1:8" ht="30" x14ac:dyDescent="0.25">
      <c r="A403" s="21" t="s">
        <v>136</v>
      </c>
      <c r="B403" s="21"/>
      <c r="C403" s="21" t="s">
        <v>57</v>
      </c>
      <c r="D403" s="20" t="s">
        <v>56</v>
      </c>
      <c r="E403" s="19"/>
      <c r="F403" s="18" t="s">
        <v>4</v>
      </c>
      <c r="G403" s="17" t="s">
        <v>55</v>
      </c>
      <c r="H403" s="16" t="s">
        <v>54</v>
      </c>
    </row>
    <row r="404" spans="1:8" x14ac:dyDescent="0.25">
      <c r="A404" s="15">
        <v>17035</v>
      </c>
      <c r="B404" s="15"/>
      <c r="C404" s="15">
        <v>4006</v>
      </c>
      <c r="D404" s="14" t="s">
        <v>326</v>
      </c>
      <c r="E404" s="13" t="s">
        <v>325</v>
      </c>
      <c r="F404" s="12">
        <v>165</v>
      </c>
      <c r="G404" s="11">
        <v>45019</v>
      </c>
      <c r="H404" s="69">
        <f>SUM(F404:F413)</f>
        <v>2772.01</v>
      </c>
    </row>
    <row r="405" spans="1:8" x14ac:dyDescent="0.25">
      <c r="A405" s="15">
        <v>17111</v>
      </c>
      <c r="B405" s="15"/>
      <c r="C405" s="15">
        <v>2881</v>
      </c>
      <c r="D405" s="14" t="s">
        <v>324</v>
      </c>
      <c r="E405" s="13" t="s">
        <v>323</v>
      </c>
      <c r="F405" s="12">
        <v>605</v>
      </c>
      <c r="G405" s="11">
        <v>45019</v>
      </c>
      <c r="H405" s="69"/>
    </row>
    <row r="406" spans="1:8" x14ac:dyDescent="0.25">
      <c r="A406" s="15" t="s">
        <v>256</v>
      </c>
      <c r="B406" s="15"/>
      <c r="C406" s="34"/>
      <c r="D406" s="14" t="s">
        <v>124</v>
      </c>
      <c r="E406" s="13" t="s">
        <v>322</v>
      </c>
      <c r="F406" s="12">
        <v>7.01</v>
      </c>
      <c r="G406" s="11">
        <v>45019</v>
      </c>
      <c r="H406" s="69"/>
    </row>
    <row r="407" spans="1:8" x14ac:dyDescent="0.25">
      <c r="A407" s="15">
        <v>17124</v>
      </c>
      <c r="B407" s="15"/>
      <c r="C407" s="15">
        <v>5076</v>
      </c>
      <c r="D407" s="14" t="s">
        <v>321</v>
      </c>
      <c r="E407" s="13" t="s">
        <v>246</v>
      </c>
      <c r="F407" s="12">
        <v>460</v>
      </c>
      <c r="G407" s="11">
        <v>45019</v>
      </c>
      <c r="H407" s="69"/>
    </row>
    <row r="408" spans="1:8" x14ac:dyDescent="0.25">
      <c r="A408" s="15">
        <v>17109</v>
      </c>
      <c r="B408" s="15"/>
      <c r="C408" s="15">
        <v>454411</v>
      </c>
      <c r="D408" s="14" t="s">
        <v>320</v>
      </c>
      <c r="E408" s="13" t="s">
        <v>246</v>
      </c>
      <c r="F408" s="12">
        <v>165</v>
      </c>
      <c r="G408" s="11">
        <v>45019</v>
      </c>
      <c r="H408" s="69"/>
    </row>
    <row r="409" spans="1:8" x14ac:dyDescent="0.25">
      <c r="A409" s="15">
        <v>17186</v>
      </c>
      <c r="B409" s="15"/>
      <c r="C409" s="15">
        <v>21929</v>
      </c>
      <c r="D409" s="14" t="s">
        <v>133</v>
      </c>
      <c r="E409" s="13" t="s">
        <v>319</v>
      </c>
      <c r="F409" s="12">
        <v>250</v>
      </c>
      <c r="G409" s="11">
        <v>45019</v>
      </c>
      <c r="H409" s="69"/>
    </row>
    <row r="410" spans="1:8" x14ac:dyDescent="0.25">
      <c r="A410" s="15">
        <v>17151</v>
      </c>
      <c r="B410" s="15"/>
      <c r="C410" s="15">
        <v>1552</v>
      </c>
      <c r="D410" s="14" t="s">
        <v>318</v>
      </c>
      <c r="E410" s="13" t="s">
        <v>317</v>
      </c>
      <c r="F410" s="12">
        <v>200</v>
      </c>
      <c r="G410" s="11">
        <v>45019</v>
      </c>
      <c r="H410" s="69"/>
    </row>
    <row r="411" spans="1:8" x14ac:dyDescent="0.25">
      <c r="A411" s="15">
        <v>17120</v>
      </c>
      <c r="B411" s="15"/>
      <c r="C411" s="15">
        <v>3370</v>
      </c>
      <c r="D411" s="14" t="s">
        <v>316</v>
      </c>
      <c r="E411" s="13" t="s">
        <v>246</v>
      </c>
      <c r="F411" s="12">
        <v>245</v>
      </c>
      <c r="G411" s="11">
        <v>45019</v>
      </c>
      <c r="H411" s="69"/>
    </row>
    <row r="412" spans="1:8" x14ac:dyDescent="0.25">
      <c r="A412" s="15">
        <v>17152</v>
      </c>
      <c r="B412" s="15"/>
      <c r="C412" s="15">
        <v>18005</v>
      </c>
      <c r="D412" s="14" t="s">
        <v>86</v>
      </c>
      <c r="E412" s="13" t="s">
        <v>315</v>
      </c>
      <c r="F412" s="12">
        <v>425</v>
      </c>
      <c r="G412" s="11">
        <v>45019</v>
      </c>
      <c r="H412" s="69"/>
    </row>
    <row r="413" spans="1:8" x14ac:dyDescent="0.25">
      <c r="A413" s="15">
        <v>17153</v>
      </c>
      <c r="B413" s="15"/>
      <c r="C413" s="15">
        <v>1632</v>
      </c>
      <c r="D413" s="14" t="s">
        <v>314</v>
      </c>
      <c r="E413" s="13" t="s">
        <v>313</v>
      </c>
      <c r="F413" s="12">
        <v>250</v>
      </c>
      <c r="G413" s="11">
        <v>45019</v>
      </c>
      <c r="H413" s="69"/>
    </row>
    <row r="414" spans="1:8" ht="30" x14ac:dyDescent="0.25">
      <c r="A414" s="21" t="s">
        <v>136</v>
      </c>
      <c r="B414" s="21"/>
      <c r="C414" s="21" t="s">
        <v>57</v>
      </c>
      <c r="D414" s="20" t="s">
        <v>56</v>
      </c>
      <c r="E414" s="19"/>
      <c r="F414" s="18" t="s">
        <v>4</v>
      </c>
      <c r="G414" s="17" t="s">
        <v>55</v>
      </c>
      <c r="H414" s="16" t="s">
        <v>54</v>
      </c>
    </row>
    <row r="415" spans="1:8" x14ac:dyDescent="0.25">
      <c r="A415" s="15">
        <v>17146</v>
      </c>
      <c r="B415" s="15"/>
      <c r="C415" s="15">
        <v>167</v>
      </c>
      <c r="D415" s="14" t="s">
        <v>312</v>
      </c>
      <c r="E415" s="13" t="s">
        <v>305</v>
      </c>
      <c r="F415" s="12">
        <v>150</v>
      </c>
      <c r="G415" s="11">
        <v>45027</v>
      </c>
      <c r="H415" s="69">
        <f>SUM(F415:F425)</f>
        <v>1420</v>
      </c>
    </row>
    <row r="416" spans="1:8" x14ac:dyDescent="0.25">
      <c r="A416" s="15"/>
      <c r="B416" s="15"/>
      <c r="C416" s="15">
        <v>2102</v>
      </c>
      <c r="D416" s="14" t="s">
        <v>311</v>
      </c>
      <c r="E416" s="13" t="s">
        <v>305</v>
      </c>
      <c r="F416" s="12">
        <v>100</v>
      </c>
      <c r="G416" s="11">
        <v>45027</v>
      </c>
      <c r="H416" s="69"/>
    </row>
    <row r="417" spans="1:8" x14ac:dyDescent="0.25">
      <c r="A417" s="15">
        <v>17115</v>
      </c>
      <c r="B417" s="15"/>
      <c r="C417" s="15">
        <v>8411</v>
      </c>
      <c r="D417" s="14" t="s">
        <v>310</v>
      </c>
      <c r="E417" s="13" t="s">
        <v>309</v>
      </c>
      <c r="F417" s="12">
        <v>245</v>
      </c>
      <c r="G417" s="11">
        <v>45027</v>
      </c>
      <c r="H417" s="69"/>
    </row>
    <row r="418" spans="1:8" x14ac:dyDescent="0.25">
      <c r="A418" s="15">
        <v>17218</v>
      </c>
      <c r="B418" s="15"/>
      <c r="C418" s="15">
        <v>21939</v>
      </c>
      <c r="D418" s="14" t="s">
        <v>308</v>
      </c>
      <c r="E418" s="13" t="s">
        <v>307</v>
      </c>
      <c r="F418" s="12">
        <v>425</v>
      </c>
      <c r="G418" s="11">
        <v>45027</v>
      </c>
      <c r="H418" s="69"/>
    </row>
    <row r="419" spans="1:8" x14ac:dyDescent="0.25">
      <c r="A419" s="15">
        <v>17156</v>
      </c>
      <c r="B419" s="15"/>
      <c r="C419" s="15">
        <v>406656</v>
      </c>
      <c r="D419" s="14" t="s">
        <v>306</v>
      </c>
      <c r="E419" s="13" t="s">
        <v>305</v>
      </c>
      <c r="F419" s="12">
        <v>500</v>
      </c>
      <c r="G419" s="11">
        <v>45027</v>
      </c>
      <c r="H419" s="69"/>
    </row>
    <row r="420" spans="1:8" x14ac:dyDescent="0.25">
      <c r="A420" s="15"/>
      <c r="B420" s="15"/>
      <c r="C420" s="15"/>
      <c r="D420" s="14"/>
      <c r="E420" s="13"/>
      <c r="F420" s="12"/>
      <c r="G420" s="11"/>
      <c r="H420" s="69"/>
    </row>
    <row r="421" spans="1:8" x14ac:dyDescent="0.25">
      <c r="A421" s="15"/>
      <c r="B421" s="15"/>
      <c r="C421" s="15"/>
      <c r="D421" s="14"/>
      <c r="E421" s="13"/>
      <c r="F421" s="12"/>
      <c r="G421" s="11"/>
      <c r="H421" s="69"/>
    </row>
    <row r="422" spans="1:8" x14ac:dyDescent="0.25">
      <c r="A422" s="15"/>
      <c r="B422" s="15"/>
      <c r="C422" s="15"/>
      <c r="D422" s="14"/>
      <c r="E422" s="13"/>
      <c r="F422" s="12"/>
      <c r="G422" s="11"/>
      <c r="H422" s="69"/>
    </row>
    <row r="423" spans="1:8" x14ac:dyDescent="0.25">
      <c r="A423" s="15"/>
      <c r="B423" s="15"/>
      <c r="C423" s="15"/>
      <c r="D423" s="14"/>
      <c r="E423" s="13"/>
      <c r="F423" s="12"/>
      <c r="G423" s="11"/>
      <c r="H423" s="69"/>
    </row>
    <row r="424" spans="1:8" x14ac:dyDescent="0.25">
      <c r="A424" s="15"/>
      <c r="B424" s="15"/>
      <c r="C424" s="15"/>
      <c r="D424" s="14"/>
      <c r="E424" s="13"/>
      <c r="F424" s="12"/>
      <c r="G424" s="11"/>
      <c r="H424" s="69"/>
    </row>
    <row r="425" spans="1:8" x14ac:dyDescent="0.25">
      <c r="A425" s="15"/>
      <c r="B425" s="15"/>
      <c r="C425" s="15"/>
      <c r="D425" s="14"/>
      <c r="E425" s="13"/>
      <c r="F425" s="12"/>
      <c r="G425" s="11"/>
      <c r="H425" s="69"/>
    </row>
    <row r="426" spans="1:8" ht="30" x14ac:dyDescent="0.25">
      <c r="A426" s="21" t="s">
        <v>136</v>
      </c>
      <c r="B426" s="21"/>
      <c r="C426" s="21" t="s">
        <v>57</v>
      </c>
      <c r="D426" s="20" t="s">
        <v>56</v>
      </c>
      <c r="E426" s="19"/>
      <c r="F426" s="18" t="s">
        <v>4</v>
      </c>
      <c r="G426" s="17" t="s">
        <v>55</v>
      </c>
      <c r="H426" s="16" t="s">
        <v>54</v>
      </c>
    </row>
    <row r="427" spans="1:8" x14ac:dyDescent="0.25">
      <c r="A427" s="15">
        <v>17032</v>
      </c>
      <c r="B427" s="15"/>
      <c r="C427" s="15">
        <v>84304</v>
      </c>
      <c r="D427" s="14" t="s">
        <v>304</v>
      </c>
      <c r="E427" s="13" t="s">
        <v>246</v>
      </c>
      <c r="F427" s="12">
        <v>245</v>
      </c>
      <c r="G427" s="11">
        <v>45030</v>
      </c>
      <c r="H427" s="69">
        <f>SUM(F427:F442)</f>
        <v>4840</v>
      </c>
    </row>
    <row r="428" spans="1:8" x14ac:dyDescent="0.25">
      <c r="A428" s="15">
        <v>16868</v>
      </c>
      <c r="B428" s="15"/>
      <c r="C428" s="15">
        <v>82901</v>
      </c>
      <c r="D428" s="14" t="s">
        <v>303</v>
      </c>
      <c r="E428" s="13" t="s">
        <v>246</v>
      </c>
      <c r="F428" s="12">
        <v>245</v>
      </c>
      <c r="G428" s="11">
        <v>45030</v>
      </c>
      <c r="H428" s="69"/>
    </row>
    <row r="429" spans="1:8" x14ac:dyDescent="0.25">
      <c r="A429" s="15">
        <v>17211</v>
      </c>
      <c r="B429" s="15"/>
      <c r="C429" s="15">
        <v>1015</v>
      </c>
      <c r="D429" s="14" t="s">
        <v>302</v>
      </c>
      <c r="E429" s="13" t="s">
        <v>246</v>
      </c>
      <c r="F429" s="12">
        <v>245</v>
      </c>
      <c r="G429" s="11">
        <v>45030</v>
      </c>
      <c r="H429" s="69"/>
    </row>
    <row r="430" spans="1:8" x14ac:dyDescent="0.25">
      <c r="A430" s="15">
        <v>17159</v>
      </c>
      <c r="B430" s="15"/>
      <c r="C430" s="15">
        <v>106189</v>
      </c>
      <c r="D430" s="14" t="s">
        <v>301</v>
      </c>
      <c r="E430" s="13" t="s">
        <v>300</v>
      </c>
      <c r="F430" s="12">
        <v>500</v>
      </c>
      <c r="G430" s="11">
        <v>45030</v>
      </c>
      <c r="H430" s="69"/>
    </row>
    <row r="431" spans="1:8" x14ac:dyDescent="0.25">
      <c r="A431" s="15">
        <v>17066</v>
      </c>
      <c r="B431" s="15"/>
      <c r="C431" s="15">
        <v>1548</v>
      </c>
      <c r="D431" s="14" t="s">
        <v>265</v>
      </c>
      <c r="E431" s="13" t="s">
        <v>299</v>
      </c>
      <c r="F431" s="12">
        <v>15</v>
      </c>
      <c r="G431" s="11">
        <v>45030</v>
      </c>
      <c r="H431" s="69"/>
    </row>
    <row r="432" spans="1:8" x14ac:dyDescent="0.25">
      <c r="A432" s="15">
        <v>17234</v>
      </c>
      <c r="B432" s="15"/>
      <c r="C432" s="15">
        <v>18018</v>
      </c>
      <c r="D432" s="14" t="s">
        <v>86</v>
      </c>
      <c r="E432" s="13" t="s">
        <v>293</v>
      </c>
      <c r="F432" s="12">
        <v>250</v>
      </c>
      <c r="G432" s="11">
        <v>45030</v>
      </c>
      <c r="H432" s="69"/>
    </row>
    <row r="433" spans="1:8" x14ac:dyDescent="0.25">
      <c r="A433" s="15">
        <v>17136</v>
      </c>
      <c r="B433" s="15"/>
      <c r="C433" s="15">
        <v>2086</v>
      </c>
      <c r="D433" s="14" t="s">
        <v>298</v>
      </c>
      <c r="E433" s="13" t="s">
        <v>246</v>
      </c>
      <c r="F433" s="12">
        <v>1175</v>
      </c>
      <c r="G433" s="11">
        <v>45030</v>
      </c>
      <c r="H433" s="69"/>
    </row>
    <row r="434" spans="1:8" x14ac:dyDescent="0.25">
      <c r="A434" s="15">
        <v>17168</v>
      </c>
      <c r="B434" s="15"/>
      <c r="C434" s="15">
        <v>27374</v>
      </c>
      <c r="D434" s="14" t="s">
        <v>197</v>
      </c>
      <c r="E434" s="13" t="s">
        <v>293</v>
      </c>
      <c r="F434" s="12">
        <v>250</v>
      </c>
      <c r="G434" s="11">
        <v>45030</v>
      </c>
      <c r="H434" s="69"/>
    </row>
    <row r="435" spans="1:8" x14ac:dyDescent="0.25">
      <c r="A435" s="27">
        <v>16999</v>
      </c>
      <c r="B435" s="27"/>
      <c r="C435" s="27">
        <v>3713</v>
      </c>
      <c r="D435" s="26" t="s">
        <v>297</v>
      </c>
      <c r="E435" s="25" t="s">
        <v>246</v>
      </c>
      <c r="F435" s="24">
        <v>245</v>
      </c>
      <c r="G435" s="23">
        <v>45030</v>
      </c>
      <c r="H435" s="69"/>
    </row>
    <row r="436" spans="1:8" x14ac:dyDescent="0.25">
      <c r="A436" s="15">
        <v>17118</v>
      </c>
      <c r="B436" s="15"/>
      <c r="C436" s="15">
        <v>1546</v>
      </c>
      <c r="D436" s="14" t="s">
        <v>95</v>
      </c>
      <c r="E436" s="13" t="s">
        <v>246</v>
      </c>
      <c r="F436" s="12">
        <v>245</v>
      </c>
      <c r="G436" s="11">
        <v>45030</v>
      </c>
      <c r="H436" s="69"/>
    </row>
    <row r="437" spans="1:8" x14ac:dyDescent="0.25">
      <c r="A437" s="15">
        <v>17219</v>
      </c>
      <c r="B437" s="15"/>
      <c r="C437" s="15">
        <v>2800</v>
      </c>
      <c r="D437" s="14" t="s">
        <v>296</v>
      </c>
      <c r="E437" s="13" t="s">
        <v>295</v>
      </c>
      <c r="F437" s="12">
        <v>75</v>
      </c>
      <c r="G437" s="11">
        <v>45030</v>
      </c>
      <c r="H437" s="69"/>
    </row>
    <row r="438" spans="1:8" x14ac:dyDescent="0.25">
      <c r="A438" s="15">
        <v>17181</v>
      </c>
      <c r="B438" s="15"/>
      <c r="C438" s="15">
        <v>3048774882</v>
      </c>
      <c r="D438" s="14" t="s">
        <v>294</v>
      </c>
      <c r="E438" s="13" t="s">
        <v>293</v>
      </c>
      <c r="F438" s="12">
        <v>250</v>
      </c>
      <c r="G438" s="11">
        <v>45030</v>
      </c>
      <c r="H438" s="69"/>
    </row>
    <row r="439" spans="1:8" x14ac:dyDescent="0.25">
      <c r="A439" s="15">
        <v>17235</v>
      </c>
      <c r="B439" s="15"/>
      <c r="C439" s="15">
        <v>10515</v>
      </c>
      <c r="D439" s="14" t="s">
        <v>292</v>
      </c>
      <c r="E439" s="13" t="s">
        <v>291</v>
      </c>
      <c r="F439" s="12">
        <v>200</v>
      </c>
      <c r="G439" s="11">
        <v>45030</v>
      </c>
      <c r="H439" s="69"/>
    </row>
    <row r="440" spans="1:8" x14ac:dyDescent="0.25">
      <c r="A440" s="15">
        <v>17236</v>
      </c>
      <c r="B440" s="15"/>
      <c r="C440" s="15">
        <v>15609</v>
      </c>
      <c r="D440" s="14" t="s">
        <v>290</v>
      </c>
      <c r="E440" s="13" t="s">
        <v>289</v>
      </c>
      <c r="F440" s="12">
        <v>150</v>
      </c>
      <c r="G440" s="11">
        <v>45030</v>
      </c>
      <c r="H440" s="69"/>
    </row>
    <row r="441" spans="1:8" x14ac:dyDescent="0.25">
      <c r="A441" s="15">
        <v>17167</v>
      </c>
      <c r="B441" s="15"/>
      <c r="C441" s="15">
        <v>80057630</v>
      </c>
      <c r="D441" s="14" t="s">
        <v>288</v>
      </c>
      <c r="E441" s="13" t="s">
        <v>287</v>
      </c>
      <c r="F441" s="12">
        <v>550</v>
      </c>
      <c r="G441" s="11">
        <v>45030</v>
      </c>
      <c r="H441" s="69"/>
    </row>
    <row r="442" spans="1:8" x14ac:dyDescent="0.25">
      <c r="A442" s="15">
        <v>17237</v>
      </c>
      <c r="B442" s="15"/>
      <c r="C442" s="15">
        <v>1280</v>
      </c>
      <c r="D442" s="14" t="s">
        <v>286</v>
      </c>
      <c r="E442" s="13" t="s">
        <v>285</v>
      </c>
      <c r="F442" s="12">
        <v>200</v>
      </c>
      <c r="G442" s="11">
        <v>45030</v>
      </c>
      <c r="H442" s="69"/>
    </row>
    <row r="443" spans="1:8" ht="30" x14ac:dyDescent="0.25">
      <c r="A443" s="21" t="s">
        <v>136</v>
      </c>
      <c r="B443" s="21"/>
      <c r="C443" s="21" t="s">
        <v>57</v>
      </c>
      <c r="D443" s="20" t="s">
        <v>56</v>
      </c>
      <c r="E443" s="19"/>
      <c r="F443" s="18" t="s">
        <v>4</v>
      </c>
      <c r="G443" s="17" t="s">
        <v>55</v>
      </c>
      <c r="H443" s="16" t="s">
        <v>54</v>
      </c>
    </row>
    <row r="444" spans="1:8" x14ac:dyDescent="0.25">
      <c r="A444" s="15">
        <v>17009</v>
      </c>
      <c r="B444" s="15"/>
      <c r="C444" s="15">
        <v>1010</v>
      </c>
      <c r="D444" s="14" t="s">
        <v>284</v>
      </c>
      <c r="E444" s="13" t="s">
        <v>246</v>
      </c>
      <c r="F444" s="12">
        <v>165</v>
      </c>
      <c r="G444" s="11">
        <v>45040</v>
      </c>
      <c r="H444" s="80">
        <f>SUM(F444:F455)</f>
        <v>6785</v>
      </c>
    </row>
    <row r="445" spans="1:8" x14ac:dyDescent="0.25">
      <c r="A445" s="15">
        <v>17150</v>
      </c>
      <c r="B445" s="15"/>
      <c r="C445" s="15">
        <v>146289</v>
      </c>
      <c r="D445" s="14" t="s">
        <v>283</v>
      </c>
      <c r="E445" s="13" t="s">
        <v>282</v>
      </c>
      <c r="F445" s="12">
        <v>4800</v>
      </c>
      <c r="G445" s="11">
        <v>45040</v>
      </c>
      <c r="H445" s="80"/>
    </row>
    <row r="446" spans="1:8" x14ac:dyDescent="0.25">
      <c r="A446" s="15">
        <v>17240</v>
      </c>
      <c r="B446" s="15"/>
      <c r="C446" s="15">
        <v>8156</v>
      </c>
      <c r="D446" s="14" t="s">
        <v>281</v>
      </c>
      <c r="E446" s="13" t="s">
        <v>280</v>
      </c>
      <c r="F446" s="12">
        <v>100</v>
      </c>
      <c r="G446" s="11">
        <v>45040</v>
      </c>
      <c r="H446" s="80"/>
    </row>
    <row r="447" spans="1:8" x14ac:dyDescent="0.25">
      <c r="A447" s="15">
        <v>17060</v>
      </c>
      <c r="B447" s="15"/>
      <c r="C447" s="15">
        <v>1715</v>
      </c>
      <c r="D447" s="14" t="s">
        <v>279</v>
      </c>
      <c r="E447" s="13" t="s">
        <v>246</v>
      </c>
      <c r="F447" s="12">
        <v>245</v>
      </c>
      <c r="G447" s="11">
        <v>45040</v>
      </c>
      <c r="H447" s="80"/>
    </row>
    <row r="448" spans="1:8" x14ac:dyDescent="0.25">
      <c r="A448" s="15">
        <v>17207</v>
      </c>
      <c r="B448" s="15"/>
      <c r="C448" s="15">
        <v>9605</v>
      </c>
      <c r="D448" s="14" t="s">
        <v>278</v>
      </c>
      <c r="E448" s="13" t="s">
        <v>246</v>
      </c>
      <c r="F448" s="12">
        <v>165</v>
      </c>
      <c r="G448" s="11">
        <v>45040</v>
      </c>
      <c r="H448" s="80"/>
    </row>
    <row r="449" spans="1:8" x14ac:dyDescent="0.25">
      <c r="A449" s="15">
        <v>17126</v>
      </c>
      <c r="B449" s="15"/>
      <c r="C449" s="15">
        <v>2115</v>
      </c>
      <c r="D449" s="14" t="s">
        <v>277</v>
      </c>
      <c r="E449" s="13" t="s">
        <v>246</v>
      </c>
      <c r="F449" s="12">
        <v>345</v>
      </c>
      <c r="G449" s="11">
        <v>45040</v>
      </c>
      <c r="H449" s="80"/>
    </row>
    <row r="450" spans="1:8" x14ac:dyDescent="0.25">
      <c r="A450" s="15">
        <v>17166</v>
      </c>
      <c r="B450" s="15"/>
      <c r="C450" s="15">
        <v>51109</v>
      </c>
      <c r="D450" s="14" t="s">
        <v>276</v>
      </c>
      <c r="E450" s="13" t="s">
        <v>275</v>
      </c>
      <c r="F450" s="12">
        <v>60</v>
      </c>
      <c r="G450" s="11">
        <v>45040</v>
      </c>
      <c r="H450" s="80"/>
    </row>
    <row r="451" spans="1:8" x14ac:dyDescent="0.25">
      <c r="A451" s="15">
        <v>17204</v>
      </c>
      <c r="B451" s="15"/>
      <c r="C451" s="15">
        <v>87032</v>
      </c>
      <c r="D451" s="14" t="s">
        <v>274</v>
      </c>
      <c r="E451" s="13" t="s">
        <v>246</v>
      </c>
      <c r="F451" s="12">
        <v>345</v>
      </c>
      <c r="G451" s="11">
        <v>45040</v>
      </c>
      <c r="H451" s="80"/>
    </row>
    <row r="452" spans="1:8" x14ac:dyDescent="0.25">
      <c r="A452" s="15">
        <v>17239</v>
      </c>
      <c r="B452" s="15"/>
      <c r="C452" s="15">
        <v>676</v>
      </c>
      <c r="D452" s="14" t="s">
        <v>273</v>
      </c>
      <c r="E452" s="13" t="s">
        <v>272</v>
      </c>
      <c r="F452" s="12">
        <v>100</v>
      </c>
      <c r="G452" s="11">
        <v>45040</v>
      </c>
      <c r="H452" s="80"/>
    </row>
    <row r="453" spans="1:8" x14ac:dyDescent="0.25">
      <c r="A453" s="15">
        <v>17238</v>
      </c>
      <c r="B453" s="15"/>
      <c r="C453" s="15">
        <v>7359</v>
      </c>
      <c r="D453" s="14" t="s">
        <v>271</v>
      </c>
      <c r="E453" s="13" t="s">
        <v>270</v>
      </c>
      <c r="F453" s="12">
        <v>50</v>
      </c>
      <c r="G453" s="11">
        <v>45040</v>
      </c>
      <c r="H453" s="80"/>
    </row>
    <row r="454" spans="1:8" x14ac:dyDescent="0.25">
      <c r="A454" s="15">
        <v>17198</v>
      </c>
      <c r="B454" s="15"/>
      <c r="C454" s="15">
        <v>1554</v>
      </c>
      <c r="D454" s="14" t="s">
        <v>265</v>
      </c>
      <c r="E454" s="13" t="s">
        <v>246</v>
      </c>
      <c r="F454" s="12">
        <v>245</v>
      </c>
      <c r="G454" s="11">
        <v>45040</v>
      </c>
      <c r="H454" s="80"/>
    </row>
    <row r="455" spans="1:8" x14ac:dyDescent="0.25">
      <c r="A455" s="15">
        <v>17197</v>
      </c>
      <c r="B455" s="15"/>
      <c r="C455" s="15">
        <v>7872</v>
      </c>
      <c r="D455" s="14" t="s">
        <v>269</v>
      </c>
      <c r="E455" s="13" t="s">
        <v>246</v>
      </c>
      <c r="F455" s="12">
        <v>165</v>
      </c>
      <c r="G455" s="11">
        <v>45040</v>
      </c>
      <c r="H455" s="80"/>
    </row>
    <row r="456" spans="1:8" ht="30" x14ac:dyDescent="0.25">
      <c r="A456" s="21" t="s">
        <v>136</v>
      </c>
      <c r="B456" s="21"/>
      <c r="C456" s="21" t="s">
        <v>57</v>
      </c>
      <c r="D456" s="20" t="s">
        <v>56</v>
      </c>
      <c r="E456" s="19"/>
      <c r="F456" s="18" t="s">
        <v>4</v>
      </c>
      <c r="G456" s="17" t="s">
        <v>55</v>
      </c>
      <c r="H456" s="16" t="s">
        <v>54</v>
      </c>
    </row>
    <row r="457" spans="1:8" x14ac:dyDescent="0.25">
      <c r="A457" s="15">
        <v>17245</v>
      </c>
      <c r="B457" s="15"/>
      <c r="C457" s="15">
        <v>15619</v>
      </c>
      <c r="D457" s="14" t="s">
        <v>101</v>
      </c>
      <c r="E457" s="13" t="s">
        <v>268</v>
      </c>
      <c r="F457" s="12">
        <v>50</v>
      </c>
      <c r="G457" s="11">
        <v>45041</v>
      </c>
      <c r="H457" s="69">
        <f>SUM(F457:F465)</f>
        <v>756.06999999999994</v>
      </c>
    </row>
    <row r="458" spans="1:8" x14ac:dyDescent="0.25">
      <c r="A458" s="15">
        <v>17208</v>
      </c>
      <c r="B458" s="15"/>
      <c r="C458" s="15">
        <v>1967</v>
      </c>
      <c r="D458" s="14" t="s">
        <v>267</v>
      </c>
      <c r="E458" s="13" t="s">
        <v>246</v>
      </c>
      <c r="F458" s="12">
        <v>165</v>
      </c>
      <c r="G458" s="11">
        <v>45041</v>
      </c>
      <c r="H458" s="69"/>
    </row>
    <row r="459" spans="1:8" x14ac:dyDescent="0.25">
      <c r="A459" s="15">
        <v>17226</v>
      </c>
      <c r="B459" s="15"/>
      <c r="C459" s="15">
        <v>51131</v>
      </c>
      <c r="D459" s="14" t="s">
        <v>105</v>
      </c>
      <c r="E459" s="13" t="s">
        <v>266</v>
      </c>
      <c r="F459" s="12">
        <v>25</v>
      </c>
      <c r="G459" s="11">
        <v>45041</v>
      </c>
      <c r="H459" s="69"/>
    </row>
    <row r="460" spans="1:8" x14ac:dyDescent="0.25">
      <c r="A460" s="15">
        <v>17232</v>
      </c>
      <c r="B460" s="15"/>
      <c r="C460" s="15">
        <v>51131</v>
      </c>
      <c r="D460" s="14" t="s">
        <v>105</v>
      </c>
      <c r="E460" s="13" t="s">
        <v>266</v>
      </c>
      <c r="F460" s="12">
        <v>25</v>
      </c>
      <c r="G460" s="11">
        <v>45041</v>
      </c>
      <c r="H460" s="69"/>
    </row>
    <row r="461" spans="1:8" x14ac:dyDescent="0.25">
      <c r="A461" s="15">
        <v>17185</v>
      </c>
      <c r="B461" s="15"/>
      <c r="C461" s="15">
        <v>51131</v>
      </c>
      <c r="D461" s="14" t="s">
        <v>105</v>
      </c>
      <c r="E461" s="13" t="s">
        <v>266</v>
      </c>
      <c r="F461" s="12">
        <v>25</v>
      </c>
      <c r="G461" s="11">
        <v>45041</v>
      </c>
      <c r="H461" s="69"/>
    </row>
    <row r="462" spans="1:8" x14ac:dyDescent="0.25">
      <c r="A462" s="15">
        <v>17243</v>
      </c>
      <c r="B462" s="15"/>
      <c r="C462" s="15">
        <v>1629</v>
      </c>
      <c r="D462" s="14" t="s">
        <v>265</v>
      </c>
      <c r="E462" s="13" t="s">
        <v>264</v>
      </c>
      <c r="F462" s="12">
        <v>466.07</v>
      </c>
      <c r="G462" s="11">
        <v>45041</v>
      </c>
      <c r="H462" s="69"/>
    </row>
    <row r="463" spans="1:8" x14ac:dyDescent="0.25">
      <c r="A463" s="15"/>
      <c r="B463" s="15"/>
      <c r="C463" s="15"/>
      <c r="D463" s="14"/>
      <c r="E463" s="13"/>
      <c r="F463" s="12"/>
      <c r="G463" s="11"/>
      <c r="H463" s="69"/>
    </row>
    <row r="464" spans="1:8" x14ac:dyDescent="0.25">
      <c r="A464" s="15"/>
      <c r="B464" s="15"/>
      <c r="C464" s="15"/>
      <c r="D464" s="14"/>
      <c r="E464" s="13"/>
      <c r="F464" s="12"/>
      <c r="G464" s="11"/>
      <c r="H464" s="69"/>
    </row>
    <row r="465" spans="1:8" x14ac:dyDescent="0.25">
      <c r="A465" s="15"/>
      <c r="B465" s="15"/>
      <c r="C465" s="15"/>
      <c r="D465" s="14"/>
      <c r="E465" s="13"/>
      <c r="F465" s="12"/>
      <c r="G465" s="11"/>
      <c r="H465" s="69"/>
    </row>
    <row r="466" spans="1:8" ht="30" x14ac:dyDescent="0.25">
      <c r="A466" s="21" t="s">
        <v>136</v>
      </c>
      <c r="B466" s="21"/>
      <c r="C466" s="21" t="s">
        <v>263</v>
      </c>
      <c r="D466" s="20" t="s">
        <v>56</v>
      </c>
      <c r="E466" s="19"/>
      <c r="F466" s="18" t="s">
        <v>4</v>
      </c>
      <c r="G466" s="17" t="s">
        <v>55</v>
      </c>
      <c r="H466" s="16" t="s">
        <v>54</v>
      </c>
    </row>
    <row r="467" spans="1:8" ht="30" x14ac:dyDescent="0.25">
      <c r="A467" s="15">
        <v>17139</v>
      </c>
      <c r="B467" s="15"/>
      <c r="C467" s="15">
        <v>2637</v>
      </c>
      <c r="D467" s="14" t="s">
        <v>262</v>
      </c>
      <c r="E467" s="13" t="s">
        <v>261</v>
      </c>
      <c r="F467" s="12">
        <v>275</v>
      </c>
      <c r="G467" s="11">
        <v>45043</v>
      </c>
      <c r="H467" s="69">
        <f>SUM(F467:F473)</f>
        <v>771.85</v>
      </c>
    </row>
    <row r="468" spans="1:8" x14ac:dyDescent="0.25">
      <c r="A468" s="15" t="s">
        <v>256</v>
      </c>
      <c r="B468" s="15"/>
      <c r="C468" s="15">
        <v>99846260</v>
      </c>
      <c r="D468" s="14" t="s">
        <v>124</v>
      </c>
      <c r="E468" s="13" t="s">
        <v>260</v>
      </c>
      <c r="F468" s="12">
        <v>6.85</v>
      </c>
      <c r="G468" s="11">
        <v>45043</v>
      </c>
      <c r="H468" s="69"/>
    </row>
    <row r="469" spans="1:8" x14ac:dyDescent="0.25">
      <c r="A469" s="15">
        <v>17205</v>
      </c>
      <c r="B469" s="15"/>
      <c r="C469" s="15">
        <v>7634</v>
      </c>
      <c r="D469" s="14" t="s">
        <v>259</v>
      </c>
      <c r="E469" s="13" t="s">
        <v>246</v>
      </c>
      <c r="F469" s="12">
        <v>245</v>
      </c>
      <c r="G469" s="11">
        <v>45043</v>
      </c>
      <c r="H469" s="69"/>
    </row>
    <row r="470" spans="1:8" x14ac:dyDescent="0.25">
      <c r="A470" s="15">
        <v>17196</v>
      </c>
      <c r="B470" s="15"/>
      <c r="C470" s="15">
        <v>6764</v>
      </c>
      <c r="D470" s="14" t="s">
        <v>258</v>
      </c>
      <c r="E470" s="13" t="s">
        <v>246</v>
      </c>
      <c r="F470" s="12">
        <v>245</v>
      </c>
      <c r="G470" s="11">
        <v>45043</v>
      </c>
      <c r="H470" s="69"/>
    </row>
    <row r="471" spans="1:8" x14ac:dyDescent="0.25">
      <c r="A471" s="15"/>
      <c r="B471" s="15"/>
      <c r="C471" s="15"/>
      <c r="D471" s="14"/>
      <c r="E471" s="13"/>
      <c r="F471" s="12"/>
      <c r="G471" s="11"/>
      <c r="H471" s="69"/>
    </row>
    <row r="472" spans="1:8" x14ac:dyDescent="0.25">
      <c r="A472" s="15"/>
      <c r="B472" s="15"/>
      <c r="C472" s="15"/>
      <c r="D472" s="14"/>
      <c r="E472" s="13"/>
      <c r="F472" s="12"/>
      <c r="G472" s="11"/>
      <c r="H472" s="69"/>
    </row>
    <row r="473" spans="1:8" x14ac:dyDescent="0.25">
      <c r="A473" s="15"/>
      <c r="B473" s="15"/>
      <c r="C473" s="15"/>
      <c r="D473" s="14"/>
      <c r="E473" s="13"/>
      <c r="F473" s="12"/>
      <c r="G473" s="11"/>
      <c r="H473" s="69"/>
    </row>
    <row r="474" spans="1:8" ht="30" x14ac:dyDescent="0.25">
      <c r="A474" s="21" t="s">
        <v>136</v>
      </c>
      <c r="B474" s="21"/>
      <c r="C474" s="21" t="s">
        <v>57</v>
      </c>
      <c r="D474" s="20" t="s">
        <v>56</v>
      </c>
      <c r="E474" s="19"/>
      <c r="F474" s="18" t="s">
        <v>4</v>
      </c>
      <c r="G474" s="17" t="s">
        <v>55</v>
      </c>
      <c r="H474" s="16" t="s">
        <v>54</v>
      </c>
    </row>
    <row r="475" spans="1:8" x14ac:dyDescent="0.25">
      <c r="A475" s="15">
        <v>17117</v>
      </c>
      <c r="B475" s="15"/>
      <c r="C475" s="15">
        <v>1370</v>
      </c>
      <c r="D475" s="14" t="s">
        <v>257</v>
      </c>
      <c r="E475" s="13" t="s">
        <v>246</v>
      </c>
      <c r="F475" s="12">
        <v>245</v>
      </c>
      <c r="G475" s="11">
        <v>45061</v>
      </c>
      <c r="H475" s="69">
        <f>SUM(F475:F483)</f>
        <v>2360</v>
      </c>
    </row>
    <row r="476" spans="1:8" x14ac:dyDescent="0.25">
      <c r="A476" s="15">
        <v>16666</v>
      </c>
      <c r="B476" s="15"/>
      <c r="C476" s="15">
        <v>5059</v>
      </c>
      <c r="D476" s="14" t="s">
        <v>164</v>
      </c>
      <c r="E476" s="13" t="s">
        <v>246</v>
      </c>
      <c r="F476" s="12">
        <v>245</v>
      </c>
      <c r="G476" s="11">
        <v>45061</v>
      </c>
      <c r="H476" s="69"/>
    </row>
    <row r="477" spans="1:8" x14ac:dyDescent="0.25">
      <c r="A477" s="15" t="s">
        <v>256</v>
      </c>
      <c r="B477" s="15"/>
      <c r="C477" s="15">
        <v>36380</v>
      </c>
      <c r="D477" s="14" t="s">
        <v>255</v>
      </c>
      <c r="E477" s="13" t="s">
        <v>254</v>
      </c>
      <c r="F477" s="12">
        <v>150</v>
      </c>
      <c r="G477" s="11">
        <v>45061</v>
      </c>
      <c r="H477" s="69"/>
    </row>
    <row r="478" spans="1:8" x14ac:dyDescent="0.25">
      <c r="A478" s="15">
        <v>17095</v>
      </c>
      <c r="B478" s="15"/>
      <c r="C478" s="15">
        <v>7665</v>
      </c>
      <c r="D478" s="14" t="s">
        <v>92</v>
      </c>
      <c r="E478" s="13" t="s">
        <v>253</v>
      </c>
      <c r="F478" s="12">
        <v>425</v>
      </c>
      <c r="G478" s="11">
        <v>45061</v>
      </c>
      <c r="H478" s="69"/>
    </row>
    <row r="479" spans="1:8" x14ac:dyDescent="0.25">
      <c r="A479" s="15">
        <v>17255</v>
      </c>
      <c r="B479" s="15"/>
      <c r="C479" s="15">
        <v>14853</v>
      </c>
      <c r="D479" s="14" t="s">
        <v>252</v>
      </c>
      <c r="E479" s="13" t="s">
        <v>246</v>
      </c>
      <c r="F479" s="12">
        <v>245</v>
      </c>
      <c r="G479" s="11">
        <v>45061</v>
      </c>
      <c r="H479" s="69"/>
    </row>
    <row r="480" spans="1:8" x14ac:dyDescent="0.25">
      <c r="A480" s="15">
        <v>17256</v>
      </c>
      <c r="B480" s="15"/>
      <c r="C480" s="15">
        <v>209338</v>
      </c>
      <c r="D480" s="14" t="s">
        <v>188</v>
      </c>
      <c r="E480" s="13"/>
      <c r="F480" s="12">
        <v>425</v>
      </c>
      <c r="G480" s="11">
        <v>45061</v>
      </c>
      <c r="H480" s="69"/>
    </row>
    <row r="481" spans="1:8" ht="45" x14ac:dyDescent="0.25">
      <c r="A481" s="15">
        <v>17289</v>
      </c>
      <c r="B481" s="15"/>
      <c r="C481" s="15">
        <v>25519</v>
      </c>
      <c r="D481" s="14" t="s">
        <v>219</v>
      </c>
      <c r="E481" s="13" t="s">
        <v>251</v>
      </c>
      <c r="F481" s="12">
        <v>625</v>
      </c>
      <c r="G481" s="11">
        <v>45061</v>
      </c>
      <c r="H481" s="69"/>
    </row>
    <row r="482" spans="1:8" x14ac:dyDescent="0.25">
      <c r="A482" s="15"/>
      <c r="B482" s="15"/>
      <c r="C482" s="15"/>
      <c r="D482" s="14"/>
      <c r="E482" s="13"/>
      <c r="F482" s="12"/>
      <c r="G482" s="11"/>
      <c r="H482" s="69"/>
    </row>
    <row r="483" spans="1:8" x14ac:dyDescent="0.25">
      <c r="A483" s="15"/>
      <c r="B483" s="15"/>
      <c r="C483" s="15"/>
      <c r="D483" s="14"/>
      <c r="E483" s="13"/>
      <c r="F483" s="12"/>
      <c r="G483" s="11"/>
      <c r="H483" s="69"/>
    </row>
    <row r="484" spans="1:8" ht="30" x14ac:dyDescent="0.25">
      <c r="A484" s="21" t="s">
        <v>136</v>
      </c>
      <c r="B484" s="21"/>
      <c r="C484" s="21" t="s">
        <v>57</v>
      </c>
      <c r="D484" s="20" t="s">
        <v>56</v>
      </c>
      <c r="E484" s="19"/>
      <c r="F484" s="18" t="s">
        <v>4</v>
      </c>
      <c r="G484" s="17" t="s">
        <v>55</v>
      </c>
      <c r="H484" s="16" t="s">
        <v>54</v>
      </c>
    </row>
    <row r="485" spans="1:8" x14ac:dyDescent="0.25">
      <c r="A485" s="15">
        <v>17259</v>
      </c>
      <c r="B485" s="15"/>
      <c r="C485" s="15">
        <v>2231</v>
      </c>
      <c r="D485" s="14" t="s">
        <v>250</v>
      </c>
      <c r="E485" s="13" t="s">
        <v>246</v>
      </c>
      <c r="F485" s="12">
        <v>165</v>
      </c>
      <c r="G485" s="11">
        <v>45068</v>
      </c>
      <c r="H485" s="69">
        <f>SUM(F485:F493)</f>
        <v>755</v>
      </c>
    </row>
    <row r="486" spans="1:8" x14ac:dyDescent="0.25">
      <c r="A486" s="15">
        <v>17269</v>
      </c>
      <c r="B486" s="15"/>
      <c r="C486" s="15">
        <v>1205</v>
      </c>
      <c r="D486" s="14" t="s">
        <v>123</v>
      </c>
      <c r="E486" s="13" t="s">
        <v>246</v>
      </c>
      <c r="F486" s="12">
        <v>345</v>
      </c>
      <c r="G486" s="11">
        <v>45068</v>
      </c>
      <c r="H486" s="69"/>
    </row>
    <row r="487" spans="1:8" x14ac:dyDescent="0.25">
      <c r="A487" s="15">
        <v>17270</v>
      </c>
      <c r="B487" s="15"/>
      <c r="C487" s="15">
        <v>7879137</v>
      </c>
      <c r="D487" s="14" t="s">
        <v>249</v>
      </c>
      <c r="E487" s="13" t="s">
        <v>246</v>
      </c>
      <c r="F487" s="12">
        <v>245</v>
      </c>
      <c r="G487" s="11">
        <v>45068</v>
      </c>
      <c r="H487" s="69"/>
    </row>
    <row r="488" spans="1:8" x14ac:dyDescent="0.25">
      <c r="A488" s="15"/>
      <c r="B488" s="15"/>
      <c r="C488" s="15"/>
      <c r="D488" s="14"/>
      <c r="E488" s="13"/>
      <c r="F488" s="12"/>
      <c r="G488" s="11"/>
      <c r="H488" s="69"/>
    </row>
    <row r="489" spans="1:8" x14ac:dyDescent="0.25">
      <c r="A489" s="15"/>
      <c r="B489" s="15"/>
      <c r="C489" s="15"/>
      <c r="D489" s="14"/>
      <c r="E489" s="13"/>
      <c r="F489" s="12"/>
      <c r="G489" s="11"/>
      <c r="H489" s="69"/>
    </row>
    <row r="490" spans="1:8" x14ac:dyDescent="0.25">
      <c r="A490" s="15"/>
      <c r="B490" s="15"/>
      <c r="C490" s="15"/>
      <c r="D490" s="14"/>
      <c r="E490" s="13"/>
      <c r="F490" s="12"/>
      <c r="G490" s="11"/>
      <c r="H490" s="69"/>
    </row>
    <row r="491" spans="1:8" x14ac:dyDescent="0.25">
      <c r="A491" s="15"/>
      <c r="B491" s="15"/>
      <c r="C491" s="15"/>
      <c r="D491" s="14"/>
      <c r="E491" s="13"/>
      <c r="F491" s="12"/>
      <c r="G491" s="11"/>
      <c r="H491" s="69"/>
    </row>
    <row r="492" spans="1:8" x14ac:dyDescent="0.25">
      <c r="A492" s="15"/>
      <c r="B492" s="15"/>
      <c r="C492" s="15"/>
      <c r="D492" s="14"/>
      <c r="E492" s="13"/>
      <c r="F492" s="12"/>
      <c r="G492" s="11"/>
      <c r="H492" s="69"/>
    </row>
    <row r="493" spans="1:8" x14ac:dyDescent="0.25">
      <c r="A493" s="15"/>
      <c r="B493" s="15"/>
      <c r="C493" s="15"/>
      <c r="D493" s="14"/>
      <c r="E493" s="13"/>
      <c r="F493" s="12"/>
      <c r="G493" s="11"/>
      <c r="H493" s="69"/>
    </row>
    <row r="494" spans="1:8" ht="30" x14ac:dyDescent="0.25">
      <c r="A494" s="21" t="s">
        <v>136</v>
      </c>
      <c r="B494" s="21"/>
      <c r="C494" s="21" t="s">
        <v>57</v>
      </c>
      <c r="D494" s="20" t="s">
        <v>56</v>
      </c>
      <c r="E494" s="19"/>
      <c r="F494" s="18" t="s">
        <v>4</v>
      </c>
      <c r="G494" s="17" t="s">
        <v>55</v>
      </c>
      <c r="H494" s="16" t="s">
        <v>54</v>
      </c>
    </row>
    <row r="495" spans="1:8" x14ac:dyDescent="0.25">
      <c r="A495" s="15">
        <v>17260</v>
      </c>
      <c r="B495" s="15"/>
      <c r="C495" s="15">
        <v>5829</v>
      </c>
      <c r="D495" s="14" t="s">
        <v>248</v>
      </c>
      <c r="E495" s="13" t="s">
        <v>246</v>
      </c>
      <c r="F495" s="12">
        <v>345</v>
      </c>
      <c r="G495" s="11">
        <v>45076</v>
      </c>
      <c r="H495" s="69">
        <f>SUM(F495:F500)</f>
        <v>805</v>
      </c>
    </row>
    <row r="496" spans="1:8" x14ac:dyDescent="0.25">
      <c r="A496" s="15">
        <v>17191</v>
      </c>
      <c r="B496" s="15"/>
      <c r="C496" s="15">
        <v>880194</v>
      </c>
      <c r="D496" s="14" t="s">
        <v>247</v>
      </c>
      <c r="E496" s="13" t="s">
        <v>246</v>
      </c>
      <c r="F496" s="12">
        <v>460</v>
      </c>
      <c r="G496" s="11">
        <v>45076</v>
      </c>
      <c r="H496" s="69"/>
    </row>
    <row r="497" spans="1:8" x14ac:dyDescent="0.25">
      <c r="A497" s="15"/>
      <c r="B497" s="15"/>
      <c r="C497" s="15"/>
      <c r="D497" s="14"/>
      <c r="E497" s="13"/>
      <c r="F497" s="12"/>
      <c r="G497" s="11"/>
      <c r="H497" s="69"/>
    </row>
    <row r="498" spans="1:8" x14ac:dyDescent="0.25">
      <c r="A498" s="15"/>
      <c r="B498" s="15"/>
      <c r="C498" s="15"/>
      <c r="D498" s="14"/>
      <c r="E498" s="13"/>
      <c r="F498" s="12"/>
      <c r="G498" s="11"/>
      <c r="H498" s="69"/>
    </row>
    <row r="499" spans="1:8" x14ac:dyDescent="0.25">
      <c r="A499" s="15"/>
      <c r="B499" s="15"/>
      <c r="C499" s="15"/>
      <c r="D499" s="14"/>
      <c r="E499" s="13"/>
      <c r="F499" s="12"/>
      <c r="G499" s="11"/>
      <c r="H499" s="69"/>
    </row>
    <row r="500" spans="1:8" x14ac:dyDescent="0.25">
      <c r="A500" s="15"/>
      <c r="B500" s="15"/>
      <c r="C500" s="15"/>
      <c r="D500" s="14"/>
      <c r="E500" s="13"/>
      <c r="F500" s="12"/>
      <c r="G500" s="11"/>
      <c r="H500" s="69"/>
    </row>
    <row r="501" spans="1:8" ht="30" x14ac:dyDescent="0.25">
      <c r="A501" s="21" t="s">
        <v>136</v>
      </c>
      <c r="B501" s="21" t="s">
        <v>135</v>
      </c>
      <c r="C501" s="21" t="s">
        <v>57</v>
      </c>
      <c r="D501" s="20" t="s">
        <v>56</v>
      </c>
      <c r="E501" s="19" t="s">
        <v>3</v>
      </c>
      <c r="F501" s="18" t="s">
        <v>4</v>
      </c>
      <c r="G501" s="17" t="s">
        <v>55</v>
      </c>
      <c r="H501" s="16" t="s">
        <v>54</v>
      </c>
    </row>
    <row r="502" spans="1:8" x14ac:dyDescent="0.25">
      <c r="A502" s="15"/>
      <c r="B502" s="15" t="s">
        <v>206</v>
      </c>
      <c r="C502" s="15">
        <v>936</v>
      </c>
      <c r="D502" s="14" t="s">
        <v>245</v>
      </c>
      <c r="E502" s="13" t="s">
        <v>244</v>
      </c>
      <c r="F502" s="12">
        <v>187.5</v>
      </c>
      <c r="G502" s="11">
        <v>45103</v>
      </c>
      <c r="H502" s="77">
        <f>SUM(F502:F509)</f>
        <v>1510.21</v>
      </c>
    </row>
    <row r="503" spans="1:8" x14ac:dyDescent="0.25">
      <c r="A503" s="15"/>
      <c r="B503" s="15" t="s">
        <v>206</v>
      </c>
      <c r="C503" s="15">
        <v>15694</v>
      </c>
      <c r="D503" s="14" t="s">
        <v>149</v>
      </c>
      <c r="E503" s="13" t="s">
        <v>243</v>
      </c>
      <c r="F503" s="12">
        <v>245</v>
      </c>
      <c r="G503" s="11">
        <v>45103</v>
      </c>
      <c r="H503" s="78"/>
    </row>
    <row r="504" spans="1:8" x14ac:dyDescent="0.25">
      <c r="A504" s="15"/>
      <c r="B504" s="15" t="s">
        <v>206</v>
      </c>
      <c r="C504" s="15">
        <v>1102</v>
      </c>
      <c r="D504" s="14" t="s">
        <v>242</v>
      </c>
      <c r="E504" s="13" t="s">
        <v>241</v>
      </c>
      <c r="F504" s="12">
        <v>36</v>
      </c>
      <c r="G504" s="11">
        <v>45103</v>
      </c>
      <c r="H504" s="78"/>
    </row>
    <row r="505" spans="1:8" x14ac:dyDescent="0.25">
      <c r="A505" s="15"/>
      <c r="B505" s="15" t="s">
        <v>206</v>
      </c>
      <c r="C505" s="15">
        <v>16222</v>
      </c>
      <c r="D505" s="14" t="s">
        <v>161</v>
      </c>
      <c r="E505" s="13" t="s">
        <v>231</v>
      </c>
      <c r="F505" s="12">
        <v>245</v>
      </c>
      <c r="G505" s="11">
        <v>45103</v>
      </c>
      <c r="H505" s="78"/>
    </row>
    <row r="506" spans="1:8" x14ac:dyDescent="0.25">
      <c r="A506" s="15"/>
      <c r="B506" s="15" t="s">
        <v>206</v>
      </c>
      <c r="C506" s="15">
        <v>27790</v>
      </c>
      <c r="D506" s="14" t="s">
        <v>240</v>
      </c>
      <c r="E506" s="13" t="s">
        <v>231</v>
      </c>
      <c r="F506" s="12">
        <v>200</v>
      </c>
      <c r="G506" s="11">
        <v>45103</v>
      </c>
      <c r="H506" s="78"/>
    </row>
    <row r="507" spans="1:8" x14ac:dyDescent="0.25">
      <c r="A507" s="15"/>
      <c r="B507" s="15" t="s">
        <v>206</v>
      </c>
      <c r="C507" s="15">
        <v>27790</v>
      </c>
      <c r="D507" s="14" t="s">
        <v>227</v>
      </c>
      <c r="E507" s="13" t="s">
        <v>231</v>
      </c>
      <c r="F507" s="12">
        <v>245</v>
      </c>
      <c r="G507" s="11">
        <v>45103</v>
      </c>
      <c r="H507" s="78"/>
    </row>
    <row r="508" spans="1:8" x14ac:dyDescent="0.25">
      <c r="A508" s="15"/>
      <c r="B508" s="15" t="s">
        <v>206</v>
      </c>
      <c r="C508" s="15">
        <v>400521</v>
      </c>
      <c r="D508" s="14" t="s">
        <v>239</v>
      </c>
      <c r="E508" s="13" t="s">
        <v>231</v>
      </c>
      <c r="F508" s="12">
        <v>345</v>
      </c>
      <c r="G508" s="11">
        <v>45103</v>
      </c>
      <c r="H508" s="78"/>
    </row>
    <row r="509" spans="1:8" x14ac:dyDescent="0.25">
      <c r="A509" s="15"/>
      <c r="B509" s="15" t="s">
        <v>206</v>
      </c>
      <c r="C509" s="15">
        <v>99912860</v>
      </c>
      <c r="D509" s="14" t="s">
        <v>124</v>
      </c>
      <c r="E509" s="13" t="s">
        <v>238</v>
      </c>
      <c r="F509" s="12">
        <v>6.71</v>
      </c>
      <c r="G509" s="11">
        <v>45103</v>
      </c>
      <c r="H509" s="79"/>
    </row>
    <row r="510" spans="1:8" ht="30" x14ac:dyDescent="0.25">
      <c r="A510" s="21" t="s">
        <v>136</v>
      </c>
      <c r="B510" s="21" t="s">
        <v>135</v>
      </c>
      <c r="C510" s="21" t="s">
        <v>57</v>
      </c>
      <c r="D510" s="20" t="s">
        <v>56</v>
      </c>
      <c r="E510" s="19" t="s">
        <v>3</v>
      </c>
      <c r="F510" s="18" t="s">
        <v>4</v>
      </c>
      <c r="G510" s="17" t="s">
        <v>55</v>
      </c>
      <c r="H510" s="16" t="s">
        <v>54</v>
      </c>
    </row>
    <row r="511" spans="1:8" x14ac:dyDescent="0.25">
      <c r="A511" s="15"/>
      <c r="B511" s="15" t="s">
        <v>206</v>
      </c>
      <c r="C511" s="15">
        <v>1480</v>
      </c>
      <c r="D511" s="14" t="s">
        <v>237</v>
      </c>
      <c r="E511" s="13" t="s">
        <v>231</v>
      </c>
      <c r="F511" s="12">
        <v>245</v>
      </c>
      <c r="G511" s="11">
        <v>45103</v>
      </c>
      <c r="H511" s="77">
        <f>SUM(F511:F522)</f>
        <v>1568</v>
      </c>
    </row>
    <row r="512" spans="1:8" x14ac:dyDescent="0.25">
      <c r="A512" s="15"/>
      <c r="B512" s="15" t="s">
        <v>206</v>
      </c>
      <c r="C512" s="15">
        <v>1040</v>
      </c>
      <c r="D512" s="14" t="s">
        <v>236</v>
      </c>
      <c r="E512" s="13" t="s">
        <v>231</v>
      </c>
      <c r="F512" s="12">
        <v>245</v>
      </c>
      <c r="G512" s="11">
        <v>45103</v>
      </c>
      <c r="H512" s="78"/>
    </row>
    <row r="513" spans="1:8" x14ac:dyDescent="0.25">
      <c r="A513" s="15"/>
      <c r="B513" s="15" t="s">
        <v>206</v>
      </c>
      <c r="C513" s="15">
        <v>1728</v>
      </c>
      <c r="D513" s="14" t="s">
        <v>235</v>
      </c>
      <c r="E513" s="13" t="s">
        <v>234</v>
      </c>
      <c r="F513" s="12">
        <v>425</v>
      </c>
      <c r="G513" s="11">
        <v>45103</v>
      </c>
      <c r="H513" s="78"/>
    </row>
    <row r="514" spans="1:8" x14ac:dyDescent="0.25">
      <c r="A514" s="15"/>
      <c r="B514" s="15" t="s">
        <v>206</v>
      </c>
      <c r="C514" s="15">
        <v>1658</v>
      </c>
      <c r="D514" s="14" t="s">
        <v>233</v>
      </c>
      <c r="E514" s="13" t="s">
        <v>231</v>
      </c>
      <c r="F514" s="12">
        <v>165</v>
      </c>
      <c r="G514" s="11">
        <v>45103</v>
      </c>
      <c r="H514" s="78"/>
    </row>
    <row r="515" spans="1:8" x14ac:dyDescent="0.25">
      <c r="A515" s="15"/>
      <c r="B515" s="15" t="s">
        <v>206</v>
      </c>
      <c r="C515" s="15">
        <v>10997</v>
      </c>
      <c r="D515" s="14" t="s">
        <v>232</v>
      </c>
      <c r="E515" s="13" t="s">
        <v>231</v>
      </c>
      <c r="F515" s="12">
        <v>200</v>
      </c>
      <c r="G515" s="11">
        <v>45103</v>
      </c>
      <c r="H515" s="78"/>
    </row>
    <row r="516" spans="1:8" x14ac:dyDescent="0.25">
      <c r="A516" s="15"/>
      <c r="B516" s="15" t="s">
        <v>206</v>
      </c>
      <c r="C516" s="15">
        <v>9556</v>
      </c>
      <c r="D516" s="14" t="s">
        <v>107</v>
      </c>
      <c r="E516" s="13" t="s">
        <v>226</v>
      </c>
      <c r="F516" s="12">
        <v>8</v>
      </c>
      <c r="G516" s="11">
        <v>45103</v>
      </c>
      <c r="H516" s="78"/>
    </row>
    <row r="517" spans="1:8" x14ac:dyDescent="0.25">
      <c r="A517" s="15"/>
      <c r="B517" s="15" t="s">
        <v>206</v>
      </c>
      <c r="C517" s="15">
        <v>71307470</v>
      </c>
      <c r="D517" s="14" t="s">
        <v>230</v>
      </c>
      <c r="E517" s="13" t="s">
        <v>226</v>
      </c>
      <c r="F517" s="12">
        <v>15</v>
      </c>
      <c r="G517" s="11">
        <v>45103</v>
      </c>
      <c r="H517" s="78"/>
    </row>
    <row r="518" spans="1:8" x14ac:dyDescent="0.25">
      <c r="A518" s="15"/>
      <c r="B518" s="15" t="s">
        <v>206</v>
      </c>
      <c r="C518" s="15">
        <v>70613</v>
      </c>
      <c r="D518" s="14" t="s">
        <v>229</v>
      </c>
      <c r="E518" s="13" t="s">
        <v>226</v>
      </c>
      <c r="F518" s="12">
        <v>25</v>
      </c>
      <c r="G518" s="11">
        <v>45103</v>
      </c>
      <c r="H518" s="78"/>
    </row>
    <row r="519" spans="1:8" x14ac:dyDescent="0.25">
      <c r="A519" s="15"/>
      <c r="B519" s="15" t="s">
        <v>206</v>
      </c>
      <c r="C519" s="15">
        <v>795</v>
      </c>
      <c r="D519" s="14" t="s">
        <v>228</v>
      </c>
      <c r="E519" s="13" t="s">
        <v>226</v>
      </c>
      <c r="F519" s="12">
        <v>30</v>
      </c>
      <c r="G519" s="11">
        <v>45103</v>
      </c>
      <c r="H519" s="78"/>
    </row>
    <row r="520" spans="1:8" x14ac:dyDescent="0.25">
      <c r="A520" s="15"/>
      <c r="B520" s="15" t="s">
        <v>206</v>
      </c>
      <c r="C520" s="15">
        <v>27773</v>
      </c>
      <c r="D520" s="14" t="s">
        <v>227</v>
      </c>
      <c r="E520" s="13" t="s">
        <v>226</v>
      </c>
      <c r="F520" s="12">
        <v>30</v>
      </c>
      <c r="G520" s="11">
        <v>45103</v>
      </c>
      <c r="H520" s="78"/>
    </row>
    <row r="521" spans="1:8" x14ac:dyDescent="0.25">
      <c r="A521" s="15"/>
      <c r="B521" s="15" t="s">
        <v>206</v>
      </c>
      <c r="C521" s="15">
        <v>7511</v>
      </c>
      <c r="D521" s="14" t="s">
        <v>225</v>
      </c>
      <c r="E521" s="13" t="s">
        <v>224</v>
      </c>
      <c r="F521" s="12">
        <v>150</v>
      </c>
      <c r="G521" s="11">
        <v>45103</v>
      </c>
      <c r="H521" s="78"/>
    </row>
    <row r="522" spans="1:8" x14ac:dyDescent="0.25">
      <c r="A522" s="15"/>
      <c r="B522" s="15" t="s">
        <v>223</v>
      </c>
      <c r="C522" s="15"/>
      <c r="D522" s="14" t="s">
        <v>117</v>
      </c>
      <c r="E522" s="13" t="s">
        <v>100</v>
      </c>
      <c r="F522" s="12">
        <v>30</v>
      </c>
      <c r="G522" s="11">
        <v>45103</v>
      </c>
      <c r="H522" s="79"/>
    </row>
    <row r="523" spans="1:8" ht="30" x14ac:dyDescent="0.25">
      <c r="A523" s="21" t="s">
        <v>136</v>
      </c>
      <c r="B523" s="21" t="s">
        <v>135</v>
      </c>
      <c r="C523" s="21" t="s">
        <v>57</v>
      </c>
      <c r="D523" s="20" t="s">
        <v>56</v>
      </c>
      <c r="E523" s="19" t="s">
        <v>3</v>
      </c>
      <c r="F523" s="18" t="s">
        <v>4</v>
      </c>
      <c r="G523" s="17" t="s">
        <v>55</v>
      </c>
      <c r="H523" s="16" t="s">
        <v>54</v>
      </c>
    </row>
    <row r="524" spans="1:8" x14ac:dyDescent="0.25">
      <c r="A524" s="15"/>
      <c r="B524" s="15" t="s">
        <v>206</v>
      </c>
      <c r="C524" s="15">
        <v>48927792</v>
      </c>
      <c r="D524" s="14" t="s">
        <v>222</v>
      </c>
      <c r="E524" s="13" t="s">
        <v>87</v>
      </c>
      <c r="F524" s="12">
        <v>460</v>
      </c>
      <c r="G524" s="11">
        <v>45135</v>
      </c>
      <c r="H524" s="78">
        <f>SUM(F524:F534)</f>
        <v>3006.62</v>
      </c>
    </row>
    <row r="525" spans="1:8" x14ac:dyDescent="0.25">
      <c r="A525" s="15"/>
      <c r="B525" s="15" t="s">
        <v>206</v>
      </c>
      <c r="C525" s="15">
        <v>2732</v>
      </c>
      <c r="D525" s="14" t="s">
        <v>221</v>
      </c>
      <c r="E525" s="13" t="s">
        <v>87</v>
      </c>
      <c r="F525" s="12">
        <v>165</v>
      </c>
      <c r="G525" s="11">
        <v>45135</v>
      </c>
      <c r="H525" s="78"/>
    </row>
    <row r="526" spans="1:8" x14ac:dyDescent="0.25">
      <c r="A526" s="15"/>
      <c r="B526" s="15" t="s">
        <v>206</v>
      </c>
      <c r="C526" s="15">
        <v>7945083</v>
      </c>
      <c r="D526" s="14" t="s">
        <v>220</v>
      </c>
      <c r="E526" s="13" t="s">
        <v>87</v>
      </c>
      <c r="F526" s="12">
        <v>245</v>
      </c>
      <c r="G526" s="11">
        <v>45135</v>
      </c>
      <c r="H526" s="78"/>
    </row>
    <row r="527" spans="1:8" x14ac:dyDescent="0.25">
      <c r="A527" s="15"/>
      <c r="B527" s="15" t="s">
        <v>206</v>
      </c>
      <c r="C527" s="15">
        <v>25885</v>
      </c>
      <c r="D527" s="14" t="s">
        <v>219</v>
      </c>
      <c r="E527" s="13" t="s">
        <v>87</v>
      </c>
      <c r="F527" s="12">
        <v>345</v>
      </c>
      <c r="G527" s="11">
        <v>45135</v>
      </c>
      <c r="H527" s="78"/>
    </row>
    <row r="528" spans="1:8" x14ac:dyDescent="0.25">
      <c r="A528" s="15"/>
      <c r="B528" s="15" t="s">
        <v>206</v>
      </c>
      <c r="C528" s="15">
        <v>2721</v>
      </c>
      <c r="D528" s="14" t="s">
        <v>218</v>
      </c>
      <c r="E528" s="13" t="s">
        <v>87</v>
      </c>
      <c r="F528" s="12">
        <v>245</v>
      </c>
      <c r="G528" s="11">
        <v>45135</v>
      </c>
      <c r="H528" s="78"/>
    </row>
    <row r="529" spans="1:8" x14ac:dyDescent="0.25">
      <c r="A529" s="15"/>
      <c r="B529" s="15" t="s">
        <v>206</v>
      </c>
      <c r="C529" s="15">
        <v>977263</v>
      </c>
      <c r="D529" s="14" t="s">
        <v>217</v>
      </c>
      <c r="E529" s="13" t="s">
        <v>87</v>
      </c>
      <c r="F529" s="12">
        <v>245</v>
      </c>
      <c r="G529" s="11">
        <v>45135</v>
      </c>
      <c r="H529" s="78"/>
    </row>
    <row r="530" spans="1:8" x14ac:dyDescent="0.25">
      <c r="A530" s="15"/>
      <c r="B530" s="15" t="s">
        <v>206</v>
      </c>
      <c r="C530" s="15">
        <v>4264</v>
      </c>
      <c r="D530" s="14" t="s">
        <v>216</v>
      </c>
      <c r="E530" s="13" t="s">
        <v>87</v>
      </c>
      <c r="F530" s="12">
        <v>245</v>
      </c>
      <c r="G530" s="11">
        <v>45135</v>
      </c>
      <c r="H530" s="78"/>
    </row>
    <row r="531" spans="1:8" x14ac:dyDescent="0.25">
      <c r="A531" s="15"/>
      <c r="B531" s="15" t="s">
        <v>206</v>
      </c>
      <c r="C531" s="15">
        <v>15734</v>
      </c>
      <c r="D531" s="14" t="s">
        <v>101</v>
      </c>
      <c r="E531" s="13" t="s">
        <v>87</v>
      </c>
      <c r="F531" s="12">
        <v>345</v>
      </c>
      <c r="G531" s="11">
        <v>45135</v>
      </c>
      <c r="H531" s="78"/>
    </row>
    <row r="532" spans="1:8" x14ac:dyDescent="0.25">
      <c r="A532" s="15"/>
      <c r="B532" s="15" t="s">
        <v>206</v>
      </c>
      <c r="C532" s="15">
        <v>1156</v>
      </c>
      <c r="D532" s="14" t="s">
        <v>215</v>
      </c>
      <c r="E532" s="13" t="s">
        <v>87</v>
      </c>
      <c r="F532" s="12">
        <v>460</v>
      </c>
      <c r="G532" s="11">
        <v>45135</v>
      </c>
      <c r="H532" s="78"/>
    </row>
    <row r="533" spans="1:8" x14ac:dyDescent="0.25">
      <c r="A533" s="15"/>
      <c r="B533" s="15" t="s">
        <v>206</v>
      </c>
      <c r="C533" s="15">
        <v>3255</v>
      </c>
      <c r="D533" s="14" t="s">
        <v>214</v>
      </c>
      <c r="E533" s="13" t="s">
        <v>87</v>
      </c>
      <c r="F533" s="12">
        <v>245</v>
      </c>
      <c r="G533" s="11">
        <v>45135</v>
      </c>
      <c r="H533" s="78"/>
    </row>
    <row r="534" spans="1:8" x14ac:dyDescent="0.25">
      <c r="A534" s="15"/>
      <c r="B534" s="15" t="s">
        <v>206</v>
      </c>
      <c r="C534" s="15">
        <v>578</v>
      </c>
      <c r="D534" s="14" t="s">
        <v>124</v>
      </c>
      <c r="E534" s="13" t="s">
        <v>109</v>
      </c>
      <c r="F534" s="12">
        <v>6.62</v>
      </c>
      <c r="G534" s="11">
        <v>45135</v>
      </c>
      <c r="H534" s="78"/>
    </row>
    <row r="535" spans="1:8" ht="30" x14ac:dyDescent="0.25">
      <c r="A535" s="21" t="s">
        <v>136</v>
      </c>
      <c r="B535" s="21" t="s">
        <v>135</v>
      </c>
      <c r="C535" s="21" t="s">
        <v>57</v>
      </c>
      <c r="D535" s="20" t="s">
        <v>56</v>
      </c>
      <c r="E535" s="19" t="s">
        <v>3</v>
      </c>
      <c r="F535" s="18" t="s">
        <v>4</v>
      </c>
      <c r="G535" s="17" t="s">
        <v>55</v>
      </c>
      <c r="H535" s="16" t="s">
        <v>54</v>
      </c>
    </row>
    <row r="536" spans="1:8" x14ac:dyDescent="0.25">
      <c r="A536" s="15"/>
      <c r="B536" s="15" t="s">
        <v>206</v>
      </c>
      <c r="C536" s="15">
        <v>100034</v>
      </c>
      <c r="D536" s="14" t="s">
        <v>213</v>
      </c>
      <c r="E536" s="13" t="s">
        <v>212</v>
      </c>
      <c r="F536" s="12">
        <v>7.5</v>
      </c>
      <c r="G536" s="11">
        <v>45135</v>
      </c>
      <c r="H536" s="69">
        <f>SUM(F536:F542)</f>
        <v>1339.04</v>
      </c>
    </row>
    <row r="537" spans="1:8" x14ac:dyDescent="0.25">
      <c r="A537" s="15"/>
      <c r="B537" s="15" t="s">
        <v>206</v>
      </c>
      <c r="C537" s="15">
        <v>1194</v>
      </c>
      <c r="D537" s="14" t="s">
        <v>211</v>
      </c>
      <c r="E537" s="13" t="s">
        <v>87</v>
      </c>
      <c r="F537" s="12">
        <v>165</v>
      </c>
      <c r="G537" s="11">
        <v>45135</v>
      </c>
      <c r="H537" s="73"/>
    </row>
    <row r="538" spans="1:8" x14ac:dyDescent="0.25">
      <c r="A538" s="15"/>
      <c r="B538" s="15" t="s">
        <v>206</v>
      </c>
      <c r="C538" s="15">
        <v>2570</v>
      </c>
      <c r="D538" s="14" t="s">
        <v>210</v>
      </c>
      <c r="E538" s="13" t="s">
        <v>87</v>
      </c>
      <c r="F538" s="12">
        <v>460</v>
      </c>
      <c r="G538" s="11">
        <v>45135</v>
      </c>
      <c r="H538" s="73"/>
    </row>
    <row r="539" spans="1:8" x14ac:dyDescent="0.25">
      <c r="A539" s="15"/>
      <c r="B539" s="15" t="s">
        <v>206</v>
      </c>
      <c r="C539" s="15">
        <v>2926</v>
      </c>
      <c r="D539" s="14" t="s">
        <v>209</v>
      </c>
      <c r="E539" s="13" t="s">
        <v>208</v>
      </c>
      <c r="F539" s="12">
        <v>165</v>
      </c>
      <c r="G539" s="11">
        <v>45135</v>
      </c>
      <c r="H539" s="73"/>
    </row>
    <row r="540" spans="1:8" x14ac:dyDescent="0.25">
      <c r="A540" s="15"/>
      <c r="B540" s="15" t="s">
        <v>206</v>
      </c>
      <c r="C540" s="15">
        <v>2041</v>
      </c>
      <c r="D540" s="14" t="s">
        <v>207</v>
      </c>
      <c r="E540" s="13" t="s">
        <v>87</v>
      </c>
      <c r="F540" s="12">
        <v>75</v>
      </c>
      <c r="G540" s="11">
        <v>45135</v>
      </c>
      <c r="H540" s="73"/>
    </row>
    <row r="541" spans="1:8" x14ac:dyDescent="0.25">
      <c r="A541" s="15"/>
      <c r="B541" s="15" t="s">
        <v>206</v>
      </c>
      <c r="C541" s="15">
        <v>67018</v>
      </c>
      <c r="D541" s="14" t="s">
        <v>124</v>
      </c>
      <c r="E541" s="13" t="s">
        <v>109</v>
      </c>
      <c r="F541" s="12">
        <v>6.54</v>
      </c>
      <c r="G541" s="11">
        <v>45135</v>
      </c>
      <c r="H541" s="73"/>
    </row>
    <row r="542" spans="1:8" x14ac:dyDescent="0.25">
      <c r="A542" s="15"/>
      <c r="B542" s="15" t="s">
        <v>206</v>
      </c>
      <c r="C542" s="15">
        <v>7796</v>
      </c>
      <c r="D542" s="14" t="s">
        <v>205</v>
      </c>
      <c r="E542" s="13" t="s">
        <v>87</v>
      </c>
      <c r="F542" s="12">
        <v>460</v>
      </c>
      <c r="G542" s="11">
        <v>45135</v>
      </c>
      <c r="H542" s="73"/>
    </row>
    <row r="543" spans="1:8" ht="30" x14ac:dyDescent="0.25">
      <c r="A543" s="21" t="s">
        <v>136</v>
      </c>
      <c r="B543" s="21" t="s">
        <v>135</v>
      </c>
      <c r="C543" s="21" t="s">
        <v>57</v>
      </c>
      <c r="D543" s="20" t="s">
        <v>56</v>
      </c>
      <c r="E543" s="19" t="s">
        <v>3</v>
      </c>
      <c r="F543" s="18" t="s">
        <v>4</v>
      </c>
      <c r="G543" s="17" t="s">
        <v>55</v>
      </c>
      <c r="H543" s="16" t="s">
        <v>54</v>
      </c>
    </row>
    <row r="544" spans="1:8" x14ac:dyDescent="0.25">
      <c r="A544" s="15">
        <v>17326</v>
      </c>
      <c r="B544" s="15"/>
      <c r="C544" s="15">
        <v>5406</v>
      </c>
      <c r="D544" s="14" t="s">
        <v>204</v>
      </c>
      <c r="E544" s="13" t="s">
        <v>87</v>
      </c>
      <c r="F544" s="12">
        <v>165</v>
      </c>
      <c r="G544" s="11">
        <v>45161</v>
      </c>
      <c r="H544" s="77">
        <f>SUM(F544:F553)</f>
        <v>2180</v>
      </c>
    </row>
    <row r="545" spans="1:8" x14ac:dyDescent="0.25">
      <c r="A545" s="15">
        <v>17346</v>
      </c>
      <c r="B545" s="15"/>
      <c r="C545" s="15">
        <v>20164</v>
      </c>
      <c r="D545" s="14" t="s">
        <v>203</v>
      </c>
      <c r="E545" s="13" t="s">
        <v>202</v>
      </c>
      <c r="F545" s="12">
        <v>215</v>
      </c>
      <c r="G545" s="11">
        <v>45161</v>
      </c>
      <c r="H545" s="78"/>
    </row>
    <row r="546" spans="1:8" x14ac:dyDescent="0.25">
      <c r="A546" s="15">
        <v>17313</v>
      </c>
      <c r="B546" s="15"/>
      <c r="C546" s="15">
        <v>459796</v>
      </c>
      <c r="D546" s="14" t="s">
        <v>201</v>
      </c>
      <c r="E546" s="13" t="s">
        <v>87</v>
      </c>
      <c r="F546" s="12">
        <v>245</v>
      </c>
      <c r="G546" s="11">
        <v>45161</v>
      </c>
      <c r="H546" s="78"/>
    </row>
    <row r="547" spans="1:8" x14ac:dyDescent="0.25">
      <c r="A547" s="15">
        <v>17328</v>
      </c>
      <c r="B547" s="15"/>
      <c r="C547" s="15">
        <v>1448</v>
      </c>
      <c r="D547" s="14" t="s">
        <v>200</v>
      </c>
      <c r="E547" s="13" t="s">
        <v>87</v>
      </c>
      <c r="F547" s="12">
        <v>245</v>
      </c>
      <c r="G547" s="11">
        <v>45161</v>
      </c>
      <c r="H547" s="78"/>
    </row>
    <row r="548" spans="1:8" x14ac:dyDescent="0.25">
      <c r="A548" s="15">
        <v>17343</v>
      </c>
      <c r="B548" s="15"/>
      <c r="C548" s="15">
        <v>51389</v>
      </c>
      <c r="D548" s="14" t="s">
        <v>105</v>
      </c>
      <c r="E548" s="13" t="s">
        <v>199</v>
      </c>
      <c r="F548" s="12">
        <v>30</v>
      </c>
      <c r="G548" s="11">
        <v>45161</v>
      </c>
      <c r="H548" s="78"/>
    </row>
    <row r="549" spans="1:8" x14ac:dyDescent="0.25">
      <c r="A549" s="15"/>
      <c r="B549" s="15"/>
      <c r="C549" s="15">
        <v>2746</v>
      </c>
      <c r="D549" s="14" t="s">
        <v>198</v>
      </c>
      <c r="E549" s="13" t="s">
        <v>87</v>
      </c>
      <c r="F549" s="12">
        <v>165</v>
      </c>
      <c r="G549" s="11">
        <v>45161</v>
      </c>
      <c r="H549" s="78"/>
    </row>
    <row r="550" spans="1:8" x14ac:dyDescent="0.25">
      <c r="A550" s="15">
        <v>17317</v>
      </c>
      <c r="B550" s="15"/>
      <c r="C550" s="15">
        <v>27576</v>
      </c>
      <c r="D550" s="14" t="s">
        <v>197</v>
      </c>
      <c r="E550" s="13" t="s">
        <v>87</v>
      </c>
      <c r="F550" s="12">
        <v>245</v>
      </c>
      <c r="G550" s="11">
        <v>45161</v>
      </c>
      <c r="H550" s="78"/>
    </row>
    <row r="551" spans="1:8" x14ac:dyDescent="0.25">
      <c r="A551" s="15">
        <v>17332</v>
      </c>
      <c r="B551" s="15"/>
      <c r="C551" s="15">
        <v>2967</v>
      </c>
      <c r="D551" s="14" t="s">
        <v>196</v>
      </c>
      <c r="E551" s="13" t="s">
        <v>87</v>
      </c>
      <c r="F551" s="12">
        <v>245</v>
      </c>
      <c r="G551" s="11">
        <v>45161</v>
      </c>
      <c r="H551" s="78"/>
    </row>
    <row r="552" spans="1:8" x14ac:dyDescent="0.25">
      <c r="A552" s="15"/>
      <c r="B552" s="15"/>
      <c r="C552" s="15">
        <v>110756</v>
      </c>
      <c r="D552" s="14" t="s">
        <v>195</v>
      </c>
      <c r="E552" s="13" t="s">
        <v>87</v>
      </c>
      <c r="F552" s="12">
        <v>460</v>
      </c>
      <c r="G552" s="11">
        <v>45161</v>
      </c>
      <c r="H552" s="78"/>
    </row>
    <row r="553" spans="1:8" x14ac:dyDescent="0.25">
      <c r="A553" s="15">
        <v>17373</v>
      </c>
      <c r="B553" s="15"/>
      <c r="C553" s="15">
        <v>6361</v>
      </c>
      <c r="D553" s="14" t="s">
        <v>194</v>
      </c>
      <c r="E553" s="13" t="s">
        <v>87</v>
      </c>
      <c r="F553" s="12">
        <v>165</v>
      </c>
      <c r="G553" s="11">
        <v>45161</v>
      </c>
      <c r="H553" s="79"/>
    </row>
    <row r="554" spans="1:8" ht="30" x14ac:dyDescent="0.25">
      <c r="A554" s="21" t="s">
        <v>136</v>
      </c>
      <c r="B554" s="21" t="s">
        <v>135</v>
      </c>
      <c r="C554" s="21" t="s">
        <v>57</v>
      </c>
      <c r="D554" s="20" t="s">
        <v>56</v>
      </c>
      <c r="E554" s="19" t="s">
        <v>3</v>
      </c>
      <c r="F554" s="18" t="s">
        <v>4</v>
      </c>
      <c r="G554" s="17" t="s">
        <v>55</v>
      </c>
      <c r="H554" s="16" t="s">
        <v>54</v>
      </c>
    </row>
    <row r="555" spans="1:8" x14ac:dyDescent="0.25">
      <c r="A555" s="15">
        <v>17125</v>
      </c>
      <c r="B555" s="15"/>
      <c r="C555" s="15">
        <v>11986</v>
      </c>
      <c r="D555" s="14" t="s">
        <v>193</v>
      </c>
      <c r="E555" s="13" t="s">
        <v>87</v>
      </c>
      <c r="F555" s="12">
        <v>895</v>
      </c>
      <c r="G555" s="11">
        <v>45161</v>
      </c>
      <c r="H555" s="77">
        <f>SUM(F555:F566)</f>
        <v>3625</v>
      </c>
    </row>
    <row r="556" spans="1:8" x14ac:dyDescent="0.25">
      <c r="A556" s="15"/>
      <c r="B556" s="15"/>
      <c r="C556" s="15">
        <v>546</v>
      </c>
      <c r="D556" s="14" t="s">
        <v>186</v>
      </c>
      <c r="E556" s="13" t="s">
        <v>192</v>
      </c>
      <c r="F556" s="12">
        <v>125</v>
      </c>
      <c r="G556" s="11">
        <v>45161</v>
      </c>
      <c r="H556" s="78"/>
    </row>
    <row r="557" spans="1:8" x14ac:dyDescent="0.25">
      <c r="A557" s="15">
        <v>17329</v>
      </c>
      <c r="B557" s="15"/>
      <c r="C557" s="15">
        <v>1119</v>
      </c>
      <c r="D557" s="14" t="s">
        <v>191</v>
      </c>
      <c r="E557" s="13" t="s">
        <v>87</v>
      </c>
      <c r="F557" s="12">
        <v>245</v>
      </c>
      <c r="G557" s="11">
        <v>45161</v>
      </c>
      <c r="H557" s="78"/>
    </row>
    <row r="558" spans="1:8" x14ac:dyDescent="0.25">
      <c r="A558" s="15"/>
      <c r="B558" s="15"/>
      <c r="C558" s="15">
        <v>2721</v>
      </c>
      <c r="D558" s="14" t="s">
        <v>190</v>
      </c>
      <c r="E558" s="13" t="s">
        <v>87</v>
      </c>
      <c r="F558" s="12">
        <v>245</v>
      </c>
      <c r="G558" s="11">
        <v>45161</v>
      </c>
      <c r="H558" s="78"/>
    </row>
    <row r="559" spans="1:8" x14ac:dyDescent="0.25">
      <c r="A559" s="15">
        <v>17355</v>
      </c>
      <c r="B559" s="15"/>
      <c r="C559" s="15">
        <v>2223</v>
      </c>
      <c r="D559" s="14" t="s">
        <v>189</v>
      </c>
      <c r="E559" s="13" t="s">
        <v>87</v>
      </c>
      <c r="F559" s="12">
        <v>245</v>
      </c>
      <c r="G559" s="11">
        <v>45161</v>
      </c>
      <c r="H559" s="78"/>
    </row>
    <row r="560" spans="1:8" x14ac:dyDescent="0.25">
      <c r="A560" s="15">
        <v>17256</v>
      </c>
      <c r="B560" s="15"/>
      <c r="C560" s="15">
        <v>209400</v>
      </c>
      <c r="D560" s="14" t="s">
        <v>188</v>
      </c>
      <c r="E560" s="13" t="s">
        <v>87</v>
      </c>
      <c r="F560" s="12">
        <v>700</v>
      </c>
      <c r="G560" s="11">
        <v>45161</v>
      </c>
      <c r="H560" s="78"/>
    </row>
    <row r="561" spans="1:8" x14ac:dyDescent="0.25">
      <c r="A561" s="15"/>
      <c r="B561" s="15"/>
      <c r="C561" s="15">
        <v>3093</v>
      </c>
      <c r="D561" s="14" t="s">
        <v>187</v>
      </c>
      <c r="E561" s="13" t="s">
        <v>137</v>
      </c>
      <c r="F561" s="12">
        <v>30</v>
      </c>
      <c r="G561" s="11">
        <v>45161</v>
      </c>
      <c r="H561" s="78"/>
    </row>
    <row r="562" spans="1:8" x14ac:dyDescent="0.25">
      <c r="A562" s="15">
        <v>173498</v>
      </c>
      <c r="B562" s="15"/>
      <c r="C562" s="15">
        <v>80059212</v>
      </c>
      <c r="D562" s="14" t="s">
        <v>78</v>
      </c>
      <c r="E562" s="13" t="s">
        <v>146</v>
      </c>
      <c r="F562" s="12">
        <v>150</v>
      </c>
      <c r="G562" s="11">
        <v>45161</v>
      </c>
      <c r="H562" s="78"/>
    </row>
    <row r="563" spans="1:8" x14ac:dyDescent="0.25">
      <c r="A563" s="15"/>
      <c r="B563" s="15"/>
      <c r="C563" s="15">
        <v>557</v>
      </c>
      <c r="D563" s="14" t="s">
        <v>186</v>
      </c>
      <c r="E563" s="13" t="s">
        <v>185</v>
      </c>
      <c r="F563" s="12">
        <v>120</v>
      </c>
      <c r="G563" s="11">
        <v>45161</v>
      </c>
      <c r="H563" s="78"/>
    </row>
    <row r="564" spans="1:8" x14ac:dyDescent="0.25">
      <c r="A564" s="15">
        <v>17359</v>
      </c>
      <c r="B564" s="15"/>
      <c r="C564" s="15">
        <v>1973</v>
      </c>
      <c r="D564" s="14" t="s">
        <v>184</v>
      </c>
      <c r="E564" s="13" t="s">
        <v>87</v>
      </c>
      <c r="F564" s="12">
        <v>245</v>
      </c>
      <c r="G564" s="11">
        <v>45161</v>
      </c>
      <c r="H564" s="78"/>
    </row>
    <row r="565" spans="1:8" x14ac:dyDescent="0.25">
      <c r="A565" s="15">
        <v>17371</v>
      </c>
      <c r="B565" s="15"/>
      <c r="C565" s="15">
        <v>1270</v>
      </c>
      <c r="D565" s="14" t="s">
        <v>183</v>
      </c>
      <c r="E565" s="13" t="s">
        <v>87</v>
      </c>
      <c r="F565" s="12">
        <v>460</v>
      </c>
      <c r="G565" s="11">
        <v>45161</v>
      </c>
      <c r="H565" s="78"/>
    </row>
    <row r="566" spans="1:8" x14ac:dyDescent="0.25">
      <c r="A566" s="15">
        <v>17314</v>
      </c>
      <c r="B566" s="15"/>
      <c r="C566" s="15">
        <v>14919</v>
      </c>
      <c r="D566" s="14" t="s">
        <v>182</v>
      </c>
      <c r="E566" s="13" t="s">
        <v>87</v>
      </c>
      <c r="F566" s="12">
        <v>165</v>
      </c>
      <c r="G566" s="11">
        <v>45161</v>
      </c>
      <c r="H566" s="79"/>
    </row>
    <row r="567" spans="1:8" ht="30" x14ac:dyDescent="0.25">
      <c r="A567" s="21" t="s">
        <v>136</v>
      </c>
      <c r="B567" s="21" t="s">
        <v>135</v>
      </c>
      <c r="C567" s="21" t="s">
        <v>57</v>
      </c>
      <c r="D567" s="20" t="s">
        <v>56</v>
      </c>
      <c r="E567" s="19" t="s">
        <v>3</v>
      </c>
      <c r="F567" s="18" t="s">
        <v>4</v>
      </c>
      <c r="G567" s="17" t="s">
        <v>55</v>
      </c>
      <c r="H567" s="16" t="s">
        <v>54</v>
      </c>
    </row>
    <row r="568" spans="1:8" x14ac:dyDescent="0.25">
      <c r="A568" s="15"/>
      <c r="C568" s="15">
        <v>461819</v>
      </c>
      <c r="D568" s="14" t="s">
        <v>181</v>
      </c>
      <c r="E568" s="13" t="s">
        <v>160</v>
      </c>
      <c r="F568" s="12">
        <v>15</v>
      </c>
      <c r="G568" s="11">
        <v>45195</v>
      </c>
      <c r="H568" s="77">
        <f>SUM(F568:F576)</f>
        <v>1286.97</v>
      </c>
    </row>
    <row r="569" spans="1:8" x14ac:dyDescent="0.25">
      <c r="A569" s="15"/>
      <c r="B569" s="15"/>
      <c r="C569" s="15">
        <v>246</v>
      </c>
      <c r="D569" s="14" t="s">
        <v>180</v>
      </c>
      <c r="E569" s="13" t="s">
        <v>179</v>
      </c>
      <c r="F569" s="12">
        <v>175</v>
      </c>
      <c r="G569" s="11">
        <v>45195</v>
      </c>
      <c r="H569" s="78"/>
    </row>
    <row r="570" spans="1:8" ht="15" customHeight="1" x14ac:dyDescent="0.25">
      <c r="A570" s="15"/>
      <c r="B570" s="15"/>
      <c r="C570" s="15">
        <v>224</v>
      </c>
      <c r="D570" s="14" t="s">
        <v>178</v>
      </c>
      <c r="E570" s="13" t="s">
        <v>177</v>
      </c>
      <c r="F570" s="12">
        <v>165</v>
      </c>
      <c r="G570" s="11">
        <v>45195</v>
      </c>
      <c r="H570" s="78"/>
    </row>
    <row r="571" spans="1:8" x14ac:dyDescent="0.25">
      <c r="A571" s="15"/>
      <c r="B571" s="15"/>
      <c r="C571" s="15">
        <v>1224</v>
      </c>
      <c r="D571" s="14" t="s">
        <v>123</v>
      </c>
      <c r="E571" s="13" t="s">
        <v>68</v>
      </c>
      <c r="F571" s="12">
        <v>20</v>
      </c>
      <c r="G571" s="11">
        <v>45195</v>
      </c>
      <c r="H571" s="78"/>
    </row>
    <row r="572" spans="1:8" x14ac:dyDescent="0.25">
      <c r="A572" s="15"/>
      <c r="B572" s="15"/>
      <c r="C572" s="15">
        <v>132501</v>
      </c>
      <c r="D572" s="14" t="s">
        <v>124</v>
      </c>
      <c r="E572" s="13" t="s">
        <v>109</v>
      </c>
      <c r="F572" s="12">
        <v>6.47</v>
      </c>
      <c r="G572" s="11">
        <v>45195</v>
      </c>
      <c r="H572" s="78"/>
    </row>
    <row r="573" spans="1:8" x14ac:dyDescent="0.25">
      <c r="A573" s="15"/>
      <c r="B573" s="15"/>
      <c r="C573" s="15">
        <v>1001993</v>
      </c>
      <c r="D573" s="14" t="s">
        <v>176</v>
      </c>
      <c r="E573" s="13" t="s">
        <v>60</v>
      </c>
      <c r="F573" s="12">
        <v>345</v>
      </c>
      <c r="G573" s="11">
        <v>45195</v>
      </c>
      <c r="H573" s="78"/>
    </row>
    <row r="574" spans="1:8" x14ac:dyDescent="0.25">
      <c r="A574" s="15"/>
      <c r="B574" s="15"/>
      <c r="C574" s="15">
        <v>51549</v>
      </c>
      <c r="D574" s="14" t="s">
        <v>105</v>
      </c>
      <c r="E574" s="13" t="s">
        <v>68</v>
      </c>
      <c r="F574" s="12">
        <v>28</v>
      </c>
      <c r="G574" s="11">
        <v>45195</v>
      </c>
      <c r="H574" s="78"/>
    </row>
    <row r="575" spans="1:8" x14ac:dyDescent="0.25">
      <c r="A575" s="15"/>
      <c r="B575" s="15"/>
      <c r="C575" s="15">
        <v>1169</v>
      </c>
      <c r="D575" s="14" t="s">
        <v>175</v>
      </c>
      <c r="E575" s="13" t="s">
        <v>174</v>
      </c>
      <c r="F575" s="12">
        <v>187.5</v>
      </c>
      <c r="G575" s="11">
        <v>45195</v>
      </c>
      <c r="H575" s="78"/>
    </row>
    <row r="576" spans="1:8" x14ac:dyDescent="0.25">
      <c r="A576" s="15"/>
      <c r="B576" s="15"/>
      <c r="C576" s="15">
        <v>880266</v>
      </c>
      <c r="D576" s="14" t="s">
        <v>173</v>
      </c>
      <c r="E576" s="13" t="s">
        <v>60</v>
      </c>
      <c r="F576" s="12">
        <v>345</v>
      </c>
      <c r="G576" s="11">
        <v>45195</v>
      </c>
      <c r="H576" s="79"/>
    </row>
    <row r="577" spans="1:8" ht="30" x14ac:dyDescent="0.25">
      <c r="A577" s="21" t="s">
        <v>136</v>
      </c>
      <c r="B577" s="21" t="s">
        <v>135</v>
      </c>
      <c r="C577" s="21" t="s">
        <v>57</v>
      </c>
      <c r="D577" s="20" t="s">
        <v>56</v>
      </c>
      <c r="E577" s="19" t="s">
        <v>3</v>
      </c>
      <c r="F577" s="18" t="s">
        <v>4</v>
      </c>
      <c r="G577" s="17" t="s">
        <v>55</v>
      </c>
      <c r="H577" s="16" t="s">
        <v>54</v>
      </c>
    </row>
    <row r="578" spans="1:8" x14ac:dyDescent="0.25">
      <c r="A578" s="15"/>
      <c r="C578" s="15">
        <v>16106</v>
      </c>
      <c r="D578" s="14" t="s">
        <v>74</v>
      </c>
      <c r="E578" s="13" t="s">
        <v>60</v>
      </c>
      <c r="F578" s="12">
        <v>245</v>
      </c>
      <c r="G578" s="11">
        <v>45195</v>
      </c>
      <c r="H578" s="77">
        <f>SUM(F578:F588)</f>
        <v>2578</v>
      </c>
    </row>
    <row r="579" spans="1:8" x14ac:dyDescent="0.25">
      <c r="A579" s="15"/>
      <c r="B579" s="15"/>
      <c r="C579" s="15">
        <v>3540006</v>
      </c>
      <c r="D579" s="14" t="s">
        <v>172</v>
      </c>
      <c r="E579" s="13" t="s">
        <v>171</v>
      </c>
      <c r="F579" s="12">
        <v>125</v>
      </c>
      <c r="G579" s="11">
        <v>45195</v>
      </c>
      <c r="H579" s="78"/>
    </row>
    <row r="580" spans="1:8" x14ac:dyDescent="0.25">
      <c r="A580" s="15"/>
      <c r="B580" s="15"/>
      <c r="C580" s="15">
        <v>24891</v>
      </c>
      <c r="D580" s="14" t="s">
        <v>170</v>
      </c>
      <c r="E580" s="13" t="s">
        <v>60</v>
      </c>
      <c r="F580" s="12">
        <v>245</v>
      </c>
      <c r="G580" s="11">
        <v>45195</v>
      </c>
      <c r="H580" s="78"/>
    </row>
    <row r="581" spans="1:8" x14ac:dyDescent="0.25">
      <c r="A581" s="15"/>
      <c r="B581" s="15"/>
      <c r="C581" s="15">
        <v>10759</v>
      </c>
      <c r="D581" s="14" t="s">
        <v>169</v>
      </c>
      <c r="E581" s="13" t="s">
        <v>60</v>
      </c>
      <c r="F581" s="12">
        <v>315</v>
      </c>
      <c r="G581" s="11">
        <v>45195</v>
      </c>
      <c r="H581" s="78"/>
    </row>
    <row r="582" spans="1:8" x14ac:dyDescent="0.25">
      <c r="A582" s="15"/>
      <c r="B582" s="15"/>
      <c r="C582" s="15">
        <v>3032</v>
      </c>
      <c r="D582" s="14" t="s">
        <v>168</v>
      </c>
      <c r="E582" s="13" t="s">
        <v>167</v>
      </c>
      <c r="F582" s="12">
        <v>295</v>
      </c>
      <c r="G582" s="11">
        <v>45195</v>
      </c>
      <c r="H582" s="78"/>
    </row>
    <row r="583" spans="1:8" x14ac:dyDescent="0.25">
      <c r="A583" s="15"/>
      <c r="B583" s="15"/>
      <c r="C583" s="15">
        <v>20410</v>
      </c>
      <c r="D583" s="14" t="s">
        <v>166</v>
      </c>
      <c r="E583" s="13" t="s">
        <v>60</v>
      </c>
      <c r="F583" s="12">
        <v>345</v>
      </c>
      <c r="G583" s="11">
        <v>45195</v>
      </c>
      <c r="H583" s="78"/>
    </row>
    <row r="584" spans="1:8" x14ac:dyDescent="0.25">
      <c r="A584" s="15"/>
      <c r="B584" s="15"/>
      <c r="C584" s="15">
        <v>1902</v>
      </c>
      <c r="D584" s="14" t="s">
        <v>165</v>
      </c>
      <c r="E584" s="13" t="s">
        <v>60</v>
      </c>
      <c r="F584" s="12">
        <v>245</v>
      </c>
      <c r="G584" s="11">
        <v>45195</v>
      </c>
      <c r="H584" s="78"/>
    </row>
    <row r="585" spans="1:8" x14ac:dyDescent="0.25">
      <c r="A585" s="15"/>
      <c r="B585" s="15"/>
      <c r="C585" s="15">
        <v>5076</v>
      </c>
      <c r="D585" s="14" t="s">
        <v>164</v>
      </c>
      <c r="E585" s="13" t="s">
        <v>60</v>
      </c>
      <c r="F585" s="12">
        <v>245</v>
      </c>
      <c r="G585" s="11">
        <v>45195</v>
      </c>
      <c r="H585" s="78"/>
    </row>
    <row r="586" spans="1:8" x14ac:dyDescent="0.25">
      <c r="A586" s="15"/>
      <c r="B586" s="15"/>
      <c r="C586" s="15">
        <v>71799</v>
      </c>
      <c r="D586" s="14" t="s">
        <v>163</v>
      </c>
      <c r="E586" s="13" t="s">
        <v>60</v>
      </c>
      <c r="F586" s="12">
        <v>345</v>
      </c>
      <c r="G586" s="11">
        <v>45195</v>
      </c>
      <c r="H586" s="78"/>
    </row>
    <row r="587" spans="1:8" x14ac:dyDescent="0.25">
      <c r="A587" s="15"/>
      <c r="B587" s="15"/>
      <c r="C587" s="15">
        <v>1065</v>
      </c>
      <c r="D587" s="14" t="s">
        <v>162</v>
      </c>
      <c r="E587" s="13" t="s">
        <v>60</v>
      </c>
      <c r="F587" s="12">
        <v>165</v>
      </c>
      <c r="G587" s="11">
        <v>45195</v>
      </c>
      <c r="H587" s="78"/>
    </row>
    <row r="588" spans="1:8" x14ac:dyDescent="0.25">
      <c r="A588" s="15"/>
      <c r="B588" s="15"/>
      <c r="C588" s="15">
        <v>16319</v>
      </c>
      <c r="D588" s="14" t="s">
        <v>161</v>
      </c>
      <c r="E588" s="13" t="s">
        <v>160</v>
      </c>
      <c r="F588" s="12">
        <v>8</v>
      </c>
      <c r="G588" s="11">
        <v>45195</v>
      </c>
      <c r="H588" s="79"/>
    </row>
    <row r="589" spans="1:8" ht="30" x14ac:dyDescent="0.25">
      <c r="A589" s="21" t="s">
        <v>136</v>
      </c>
      <c r="B589" s="21" t="s">
        <v>135</v>
      </c>
      <c r="C589" s="21" t="s">
        <v>57</v>
      </c>
      <c r="D589" s="20" t="s">
        <v>56</v>
      </c>
      <c r="E589" s="19" t="s">
        <v>3</v>
      </c>
      <c r="F589" s="18" t="s">
        <v>4</v>
      </c>
      <c r="G589" s="17" t="s">
        <v>55</v>
      </c>
      <c r="H589" s="16" t="s">
        <v>54</v>
      </c>
    </row>
    <row r="590" spans="1:8" x14ac:dyDescent="0.25">
      <c r="A590" s="15"/>
      <c r="C590" s="15">
        <v>1751</v>
      </c>
      <c r="D590" s="14" t="s">
        <v>159</v>
      </c>
      <c r="E590" s="13" t="s">
        <v>87</v>
      </c>
      <c r="F590" s="12">
        <v>245</v>
      </c>
      <c r="G590" s="11">
        <v>45208</v>
      </c>
      <c r="H590" s="77">
        <f>SUM(F590:F598)</f>
        <v>1261.3499999999999</v>
      </c>
    </row>
    <row r="591" spans="1:8" x14ac:dyDescent="0.25">
      <c r="A591" s="15"/>
      <c r="B591" s="15"/>
      <c r="C591" s="15">
        <v>6599</v>
      </c>
      <c r="D591" s="14" t="s">
        <v>158</v>
      </c>
      <c r="E591" s="13" t="s">
        <v>87</v>
      </c>
      <c r="F591" s="12">
        <v>165</v>
      </c>
      <c r="G591" s="11">
        <v>45208</v>
      </c>
      <c r="H591" s="78"/>
    </row>
    <row r="592" spans="1:8" x14ac:dyDescent="0.25">
      <c r="A592" s="15">
        <v>17470</v>
      </c>
      <c r="B592" s="15" t="s">
        <v>157</v>
      </c>
      <c r="C592" s="15"/>
      <c r="D592" s="14" t="s">
        <v>156</v>
      </c>
      <c r="E592" s="13" t="s">
        <v>137</v>
      </c>
      <c r="F592" s="12">
        <v>30</v>
      </c>
      <c r="G592" s="11">
        <v>45208</v>
      </c>
      <c r="H592" s="78"/>
    </row>
    <row r="593" spans="1:8" x14ac:dyDescent="0.25">
      <c r="A593" s="15"/>
      <c r="B593" s="15"/>
      <c r="C593" s="15">
        <v>34131</v>
      </c>
      <c r="D593" s="14" t="s">
        <v>155</v>
      </c>
      <c r="E593" s="13" t="s">
        <v>87</v>
      </c>
      <c r="F593" s="12">
        <v>245</v>
      </c>
      <c r="G593" s="11">
        <v>45208</v>
      </c>
      <c r="H593" s="78"/>
    </row>
    <row r="594" spans="1:8" x14ac:dyDescent="0.25">
      <c r="A594" s="15"/>
      <c r="B594" s="15"/>
      <c r="C594" s="15">
        <v>462240</v>
      </c>
      <c r="D594" s="14" t="s">
        <v>154</v>
      </c>
      <c r="E594" s="13" t="s">
        <v>87</v>
      </c>
      <c r="F594" s="12">
        <v>165</v>
      </c>
      <c r="G594" s="11">
        <v>45208</v>
      </c>
      <c r="H594" s="78"/>
    </row>
    <row r="595" spans="1:8" x14ac:dyDescent="0.25">
      <c r="A595" s="15"/>
      <c r="B595" s="15"/>
      <c r="C595" s="15">
        <v>15424</v>
      </c>
      <c r="D595" s="14" t="s">
        <v>153</v>
      </c>
      <c r="E595" s="13" t="s">
        <v>152</v>
      </c>
      <c r="F595" s="12">
        <v>10</v>
      </c>
      <c r="G595" s="11">
        <v>45208</v>
      </c>
      <c r="H595" s="78"/>
    </row>
    <row r="596" spans="1:8" x14ac:dyDescent="0.25">
      <c r="A596" s="15"/>
      <c r="B596" s="15"/>
      <c r="C596" s="15">
        <v>3303</v>
      </c>
      <c r="D596" s="14" t="s">
        <v>151</v>
      </c>
      <c r="E596" s="13" t="s">
        <v>87</v>
      </c>
      <c r="F596" s="12">
        <v>345</v>
      </c>
      <c r="G596" s="11">
        <v>45208</v>
      </c>
      <c r="H596" s="78"/>
    </row>
    <row r="597" spans="1:8" x14ac:dyDescent="0.25">
      <c r="A597" s="15"/>
      <c r="B597" s="15"/>
      <c r="C597" s="15">
        <v>217794</v>
      </c>
      <c r="D597" s="14" t="s">
        <v>124</v>
      </c>
      <c r="E597" s="13" t="s">
        <v>109</v>
      </c>
      <c r="F597" s="12">
        <v>6.35</v>
      </c>
      <c r="G597" s="11">
        <v>45208</v>
      </c>
      <c r="H597" s="78"/>
    </row>
    <row r="598" spans="1:8" x14ac:dyDescent="0.25">
      <c r="A598" s="15"/>
      <c r="B598" s="15"/>
      <c r="C598" s="15">
        <v>73408161</v>
      </c>
      <c r="D598" s="14" t="s">
        <v>150</v>
      </c>
      <c r="E598" s="13" t="s">
        <v>137</v>
      </c>
      <c r="F598" s="12">
        <v>50</v>
      </c>
      <c r="G598" s="11">
        <v>45208</v>
      </c>
      <c r="H598" s="79"/>
    </row>
    <row r="599" spans="1:8" ht="30" x14ac:dyDescent="0.25">
      <c r="A599" s="21" t="s">
        <v>136</v>
      </c>
      <c r="B599" s="21" t="s">
        <v>135</v>
      </c>
      <c r="C599" s="21" t="s">
        <v>57</v>
      </c>
      <c r="D599" s="20" t="s">
        <v>56</v>
      </c>
      <c r="E599" s="19" t="s">
        <v>3</v>
      </c>
      <c r="F599" s="18" t="s">
        <v>4</v>
      </c>
      <c r="G599" s="17" t="s">
        <v>55</v>
      </c>
      <c r="H599" s="16" t="s">
        <v>54</v>
      </c>
    </row>
    <row r="600" spans="1:8" x14ac:dyDescent="0.25">
      <c r="A600" s="15"/>
      <c r="C600" s="15">
        <v>15846</v>
      </c>
      <c r="D600" s="14" t="s">
        <v>149</v>
      </c>
      <c r="E600" s="13" t="s">
        <v>148</v>
      </c>
      <c r="F600" s="12">
        <v>500</v>
      </c>
      <c r="G600" s="11">
        <v>45225</v>
      </c>
      <c r="H600" s="77">
        <f>SUM(F600:F610)</f>
        <v>2745</v>
      </c>
    </row>
    <row r="601" spans="1:8" x14ac:dyDescent="0.25">
      <c r="A601" s="15"/>
      <c r="B601" s="15"/>
      <c r="C601" s="15">
        <v>2059</v>
      </c>
      <c r="D601" s="14" t="s">
        <v>147</v>
      </c>
      <c r="E601" s="13" t="s">
        <v>146</v>
      </c>
      <c r="F601" s="12">
        <v>150</v>
      </c>
      <c r="G601" s="11">
        <v>45225</v>
      </c>
      <c r="H601" s="78"/>
    </row>
    <row r="602" spans="1:8" x14ac:dyDescent="0.25">
      <c r="A602" s="15"/>
      <c r="B602" s="15"/>
      <c r="C602" s="15">
        <v>9779</v>
      </c>
      <c r="D602" s="14" t="s">
        <v>145</v>
      </c>
      <c r="E602" s="13" t="s">
        <v>87</v>
      </c>
      <c r="F602" s="12">
        <v>245</v>
      </c>
      <c r="G602" s="11">
        <v>45225</v>
      </c>
      <c r="H602" s="78"/>
    </row>
    <row r="603" spans="1:8" x14ac:dyDescent="0.25">
      <c r="A603" s="15"/>
      <c r="B603" s="15"/>
      <c r="C603" s="15">
        <v>1097</v>
      </c>
      <c r="D603" s="14" t="s">
        <v>144</v>
      </c>
      <c r="E603" s="13" t="s">
        <v>87</v>
      </c>
      <c r="F603" s="12">
        <v>165</v>
      </c>
      <c r="G603" s="11">
        <v>45225</v>
      </c>
      <c r="H603" s="78"/>
    </row>
    <row r="604" spans="1:8" x14ac:dyDescent="0.25">
      <c r="A604" s="15"/>
      <c r="B604" s="15"/>
      <c r="C604" s="15">
        <v>20458</v>
      </c>
      <c r="D604" s="14" t="s">
        <v>143</v>
      </c>
      <c r="E604" s="13" t="s">
        <v>87</v>
      </c>
      <c r="F604" s="12">
        <v>460</v>
      </c>
      <c r="G604" s="11">
        <v>45225</v>
      </c>
      <c r="H604" s="78"/>
    </row>
    <row r="605" spans="1:8" x14ac:dyDescent="0.25">
      <c r="A605" s="15"/>
      <c r="B605" s="15"/>
      <c r="C605" s="15">
        <v>51600</v>
      </c>
      <c r="D605" s="14" t="s">
        <v>105</v>
      </c>
      <c r="E605" s="13" t="s">
        <v>137</v>
      </c>
      <c r="F605" s="12">
        <v>30</v>
      </c>
      <c r="G605" s="11">
        <v>45225</v>
      </c>
      <c r="H605" s="78"/>
    </row>
    <row r="606" spans="1:8" x14ac:dyDescent="0.25">
      <c r="A606" s="15"/>
      <c r="B606" s="15"/>
      <c r="C606" s="15">
        <v>39974</v>
      </c>
      <c r="D606" s="14" t="s">
        <v>142</v>
      </c>
      <c r="E606" s="13" t="s">
        <v>87</v>
      </c>
      <c r="F606" s="12">
        <v>345</v>
      </c>
      <c r="G606" s="11">
        <v>45225</v>
      </c>
      <c r="H606" s="78"/>
    </row>
    <row r="607" spans="1:8" x14ac:dyDescent="0.25">
      <c r="A607" s="15"/>
      <c r="B607" s="15"/>
      <c r="C607" s="15">
        <v>7907</v>
      </c>
      <c r="D607" s="14" t="s">
        <v>141</v>
      </c>
      <c r="E607" s="13" t="s">
        <v>87</v>
      </c>
      <c r="F607" s="12">
        <v>245</v>
      </c>
      <c r="G607" s="11">
        <v>45225</v>
      </c>
      <c r="H607" s="78"/>
    </row>
    <row r="608" spans="1:8" x14ac:dyDescent="0.25">
      <c r="A608" s="15"/>
      <c r="B608" s="15"/>
      <c r="C608" s="15">
        <v>8072</v>
      </c>
      <c r="D608" s="14" t="s">
        <v>140</v>
      </c>
      <c r="E608" s="13" t="s">
        <v>87</v>
      </c>
      <c r="F608" s="12">
        <v>345</v>
      </c>
      <c r="G608" s="11">
        <v>45225</v>
      </c>
      <c r="H608" s="78"/>
    </row>
    <row r="609" spans="1:8" x14ac:dyDescent="0.25">
      <c r="A609" s="15"/>
      <c r="B609" s="15"/>
      <c r="C609" s="15">
        <v>2418</v>
      </c>
      <c r="D609" s="14" t="s">
        <v>139</v>
      </c>
      <c r="E609" s="13" t="s">
        <v>87</v>
      </c>
      <c r="F609" s="12">
        <v>245</v>
      </c>
      <c r="G609" s="11">
        <v>45225</v>
      </c>
      <c r="H609" s="78"/>
    </row>
    <row r="610" spans="1:8" x14ac:dyDescent="0.25">
      <c r="A610" s="15"/>
      <c r="B610" s="15"/>
      <c r="C610" s="15">
        <v>5001</v>
      </c>
      <c r="D610" s="14" t="s">
        <v>138</v>
      </c>
      <c r="E610" s="13" t="s">
        <v>137</v>
      </c>
      <c r="F610" s="12">
        <v>15</v>
      </c>
      <c r="G610" s="11">
        <v>45225</v>
      </c>
      <c r="H610" s="78"/>
    </row>
    <row r="611" spans="1:8" ht="30" x14ac:dyDescent="0.25">
      <c r="A611" s="21" t="s">
        <v>136</v>
      </c>
      <c r="B611" s="21" t="s">
        <v>135</v>
      </c>
      <c r="C611" s="21" t="s">
        <v>57</v>
      </c>
      <c r="D611" s="20" t="s">
        <v>56</v>
      </c>
      <c r="E611" s="19" t="s">
        <v>3</v>
      </c>
      <c r="F611" s="18" t="s">
        <v>4</v>
      </c>
      <c r="G611" s="17" t="s">
        <v>55</v>
      </c>
      <c r="H611" s="16" t="s">
        <v>54</v>
      </c>
    </row>
    <row r="612" spans="1:8" x14ac:dyDescent="0.25">
      <c r="A612" s="15"/>
      <c r="B612" s="15"/>
      <c r="C612" s="15">
        <v>3340</v>
      </c>
      <c r="D612" s="14" t="s">
        <v>134</v>
      </c>
      <c r="E612" s="13" t="s">
        <v>87</v>
      </c>
      <c r="F612" s="12">
        <v>165</v>
      </c>
      <c r="G612" s="11">
        <v>45225</v>
      </c>
      <c r="H612" s="77">
        <f>SUM(F612:F613)</f>
        <v>770</v>
      </c>
    </row>
    <row r="613" spans="1:8" x14ac:dyDescent="0.25">
      <c r="A613" s="15"/>
      <c r="B613" s="15"/>
      <c r="C613" s="15">
        <v>7196427018</v>
      </c>
      <c r="D613" s="14" t="s">
        <v>133</v>
      </c>
      <c r="E613" s="13" t="s">
        <v>87</v>
      </c>
      <c r="F613" s="12">
        <v>605</v>
      </c>
      <c r="G613" s="11">
        <v>45225</v>
      </c>
      <c r="H613" s="79"/>
    </row>
    <row r="614" spans="1:8" ht="30" x14ac:dyDescent="0.25">
      <c r="A614" s="21" t="s">
        <v>59</v>
      </c>
      <c r="B614" s="21" t="s">
        <v>58</v>
      </c>
      <c r="C614" s="21" t="s">
        <v>57</v>
      </c>
      <c r="D614" s="20" t="s">
        <v>56</v>
      </c>
      <c r="E614" s="19" t="s">
        <v>3</v>
      </c>
      <c r="F614" s="18" t="s">
        <v>4</v>
      </c>
      <c r="G614" s="17" t="s">
        <v>55</v>
      </c>
      <c r="H614" s="16" t="s">
        <v>54</v>
      </c>
    </row>
    <row r="615" spans="1:8" x14ac:dyDescent="0.25">
      <c r="A615" s="11">
        <v>45238</v>
      </c>
      <c r="B615" s="15">
        <v>17460</v>
      </c>
      <c r="C615" s="15">
        <v>6487</v>
      </c>
      <c r="D615" s="14" t="s">
        <v>132</v>
      </c>
      <c r="E615" s="13" t="s">
        <v>87</v>
      </c>
      <c r="F615" s="12">
        <v>345</v>
      </c>
      <c r="G615" s="11">
        <v>45238</v>
      </c>
      <c r="H615" s="77">
        <f>SUM(F615:F625)</f>
        <v>5405.3</v>
      </c>
    </row>
    <row r="616" spans="1:8" x14ac:dyDescent="0.25">
      <c r="A616" s="11">
        <v>45231</v>
      </c>
      <c r="B616" s="15">
        <v>17419</v>
      </c>
      <c r="C616" s="15">
        <v>232</v>
      </c>
      <c r="D616" s="14" t="s">
        <v>131</v>
      </c>
      <c r="E616" s="13" t="s">
        <v>87</v>
      </c>
      <c r="F616" s="12">
        <v>245</v>
      </c>
      <c r="G616" s="11">
        <v>45238</v>
      </c>
      <c r="H616" s="78"/>
    </row>
    <row r="617" spans="1:8" x14ac:dyDescent="0.25">
      <c r="A617" s="11">
        <v>45238</v>
      </c>
      <c r="B617" s="15">
        <v>17495</v>
      </c>
      <c r="C617" s="15">
        <v>20399</v>
      </c>
      <c r="D617" s="14" t="s">
        <v>83</v>
      </c>
      <c r="E617" s="13" t="s">
        <v>121</v>
      </c>
      <c r="F617" s="12">
        <v>200</v>
      </c>
      <c r="G617" s="11">
        <v>45238</v>
      </c>
      <c r="H617" s="78"/>
    </row>
    <row r="618" spans="1:8" x14ac:dyDescent="0.25">
      <c r="C618" s="15">
        <v>8047</v>
      </c>
      <c r="D618" s="14" t="s">
        <v>130</v>
      </c>
      <c r="E618" s="13" t="s">
        <v>129</v>
      </c>
      <c r="F618" s="12">
        <v>3799</v>
      </c>
      <c r="G618" s="11">
        <v>45238</v>
      </c>
      <c r="H618" s="78"/>
    </row>
    <row r="619" spans="1:8" x14ac:dyDescent="0.25">
      <c r="A619" s="11">
        <v>45238</v>
      </c>
      <c r="B619" s="15">
        <v>17438</v>
      </c>
      <c r="C619" s="15">
        <v>1911</v>
      </c>
      <c r="D619" s="14" t="s">
        <v>128</v>
      </c>
      <c r="E619" s="13" t="s">
        <v>119</v>
      </c>
      <c r="F619" s="12">
        <v>90</v>
      </c>
      <c r="G619" s="11">
        <v>45238</v>
      </c>
      <c r="H619" s="78"/>
    </row>
    <row r="620" spans="1:8" x14ac:dyDescent="0.25">
      <c r="A620" s="29"/>
      <c r="B620" s="33"/>
      <c r="C620" s="33">
        <v>2039</v>
      </c>
      <c r="D620" s="32" t="s">
        <v>127</v>
      </c>
      <c r="E620" s="31" t="s">
        <v>121</v>
      </c>
      <c r="F620" s="30">
        <v>100</v>
      </c>
      <c r="G620" s="29">
        <v>45238</v>
      </c>
      <c r="H620" s="78"/>
    </row>
    <row r="621" spans="1:8" x14ac:dyDescent="0.25">
      <c r="A621" s="11">
        <v>45238</v>
      </c>
      <c r="B621" s="15">
        <v>17432</v>
      </c>
      <c r="C621" s="15">
        <v>129620</v>
      </c>
      <c r="D621" s="14" t="s">
        <v>126</v>
      </c>
      <c r="E621" s="13" t="s">
        <v>119</v>
      </c>
      <c r="F621" s="12">
        <v>30</v>
      </c>
      <c r="G621" s="11">
        <v>45238</v>
      </c>
      <c r="H621" s="78"/>
    </row>
    <row r="622" spans="1:8" x14ac:dyDescent="0.25">
      <c r="A622" s="11">
        <v>45231</v>
      </c>
      <c r="B622" s="15">
        <v>17462</v>
      </c>
      <c r="C622" s="15">
        <v>64005203</v>
      </c>
      <c r="D622" s="14" t="s">
        <v>125</v>
      </c>
      <c r="E622" s="13" t="s">
        <v>87</v>
      </c>
      <c r="F622" s="12">
        <v>460</v>
      </c>
      <c r="G622" s="11">
        <v>45238</v>
      </c>
      <c r="H622" s="78"/>
    </row>
    <row r="623" spans="1:8" x14ac:dyDescent="0.25">
      <c r="A623" s="11"/>
      <c r="B623" s="15"/>
      <c r="C623" s="15">
        <v>280871</v>
      </c>
      <c r="D623" s="14" t="s">
        <v>124</v>
      </c>
      <c r="E623" s="13" t="s">
        <v>109</v>
      </c>
      <c r="F623" s="12">
        <v>6.3</v>
      </c>
      <c r="G623" s="11">
        <v>45238</v>
      </c>
      <c r="H623" s="78"/>
    </row>
    <row r="624" spans="1:8" x14ac:dyDescent="0.25">
      <c r="A624" s="11">
        <v>45238</v>
      </c>
      <c r="B624" s="15">
        <v>17482</v>
      </c>
      <c r="C624" s="15">
        <v>1235</v>
      </c>
      <c r="D624" s="14" t="s">
        <v>123</v>
      </c>
      <c r="E624" s="13" t="s">
        <v>121</v>
      </c>
      <c r="F624" s="12">
        <v>100</v>
      </c>
      <c r="G624" s="11">
        <v>45238</v>
      </c>
      <c r="H624" s="78"/>
    </row>
    <row r="625" spans="1:8" x14ac:dyDescent="0.25">
      <c r="A625" s="11">
        <v>45238</v>
      </c>
      <c r="B625" s="15">
        <v>17492</v>
      </c>
      <c r="C625" s="15">
        <v>1111</v>
      </c>
      <c r="D625" s="14" t="s">
        <v>104</v>
      </c>
      <c r="E625" s="13" t="s">
        <v>119</v>
      </c>
      <c r="F625" s="12">
        <v>30</v>
      </c>
      <c r="G625" s="11">
        <v>45238</v>
      </c>
      <c r="H625" s="78"/>
    </row>
    <row r="626" spans="1:8" ht="30" x14ac:dyDescent="0.25">
      <c r="A626" s="21" t="s">
        <v>59</v>
      </c>
      <c r="B626" s="21" t="s">
        <v>58</v>
      </c>
      <c r="C626" s="21" t="s">
        <v>57</v>
      </c>
      <c r="D626" s="20" t="s">
        <v>56</v>
      </c>
      <c r="E626" s="19" t="s">
        <v>3</v>
      </c>
      <c r="F626" s="18" t="s">
        <v>4</v>
      </c>
      <c r="G626" s="17" t="s">
        <v>55</v>
      </c>
      <c r="H626" s="16" t="s">
        <v>54</v>
      </c>
    </row>
    <row r="627" spans="1:8" x14ac:dyDescent="0.25">
      <c r="A627" s="11">
        <v>45238</v>
      </c>
      <c r="B627" s="15">
        <v>17565</v>
      </c>
      <c r="C627" s="15">
        <v>1188</v>
      </c>
      <c r="D627" s="14" t="s">
        <v>122</v>
      </c>
      <c r="E627" s="13" t="s">
        <v>121</v>
      </c>
      <c r="F627" s="12">
        <v>100</v>
      </c>
      <c r="G627" s="11">
        <v>45238</v>
      </c>
      <c r="H627" s="77">
        <f>SUM(F627:F632)</f>
        <v>2701.98</v>
      </c>
    </row>
    <row r="628" spans="1:8" x14ac:dyDescent="0.25">
      <c r="A628" s="70">
        <v>45238</v>
      </c>
      <c r="B628" s="15">
        <v>17464</v>
      </c>
      <c r="C628" s="73">
        <v>9805</v>
      </c>
      <c r="D628" s="74" t="s">
        <v>120</v>
      </c>
      <c r="E628" s="13" t="s">
        <v>87</v>
      </c>
      <c r="F628" s="12">
        <v>75</v>
      </c>
      <c r="G628" s="11">
        <v>45238</v>
      </c>
      <c r="H628" s="91"/>
    </row>
    <row r="629" spans="1:8" x14ac:dyDescent="0.25">
      <c r="A629" s="71"/>
      <c r="B629" s="15">
        <v>17566</v>
      </c>
      <c r="C629" s="73"/>
      <c r="D629" s="75"/>
      <c r="E629" s="13" t="s">
        <v>119</v>
      </c>
      <c r="F629" s="12">
        <v>25</v>
      </c>
      <c r="G629" s="11">
        <v>45238</v>
      </c>
      <c r="H629" s="91"/>
    </row>
    <row r="630" spans="1:8" x14ac:dyDescent="0.25">
      <c r="A630" s="72"/>
      <c r="B630" s="15">
        <v>17567</v>
      </c>
      <c r="C630" s="73"/>
      <c r="D630" s="76"/>
      <c r="E630" s="13" t="s">
        <v>118</v>
      </c>
      <c r="F630" s="12">
        <v>100</v>
      </c>
      <c r="G630" s="11">
        <v>45238</v>
      </c>
      <c r="H630" s="91"/>
    </row>
    <row r="631" spans="1:8" x14ac:dyDescent="0.25">
      <c r="A631" s="11">
        <v>45238</v>
      </c>
      <c r="B631" s="15">
        <v>17568</v>
      </c>
      <c r="C631" s="73">
        <v>1573</v>
      </c>
      <c r="D631" s="74" t="s">
        <v>117</v>
      </c>
      <c r="E631" s="13" t="s">
        <v>116</v>
      </c>
      <c r="F631" s="12">
        <v>1151.98</v>
      </c>
      <c r="G631" s="11">
        <v>45238</v>
      </c>
      <c r="H631" s="91"/>
    </row>
    <row r="632" spans="1:8" x14ac:dyDescent="0.25">
      <c r="A632" s="11">
        <v>45238</v>
      </c>
      <c r="B632" s="15">
        <v>17554</v>
      </c>
      <c r="C632" s="73"/>
      <c r="D632" s="76"/>
      <c r="E632" s="13" t="s">
        <v>115</v>
      </c>
      <c r="F632" s="12">
        <v>1250</v>
      </c>
      <c r="G632" s="11">
        <v>45238</v>
      </c>
      <c r="H632" s="92"/>
    </row>
    <row r="633" spans="1:8" ht="30" x14ac:dyDescent="0.25">
      <c r="A633" s="21" t="s">
        <v>59</v>
      </c>
      <c r="B633" s="21" t="s">
        <v>58</v>
      </c>
      <c r="C633" s="21" t="s">
        <v>57</v>
      </c>
      <c r="D633" s="20" t="s">
        <v>56</v>
      </c>
      <c r="E633" s="19" t="s">
        <v>3</v>
      </c>
      <c r="F633" s="18" t="s">
        <v>4</v>
      </c>
      <c r="G633" s="17" t="s">
        <v>55</v>
      </c>
      <c r="H633" s="16" t="s">
        <v>54</v>
      </c>
    </row>
    <row r="634" spans="1:8" x14ac:dyDescent="0.25">
      <c r="A634" s="23">
        <v>45257</v>
      </c>
      <c r="B634" s="27">
        <v>17521</v>
      </c>
      <c r="C634" s="27">
        <v>15257</v>
      </c>
      <c r="D634" s="26" t="s">
        <v>114</v>
      </c>
      <c r="E634" s="25" t="s">
        <v>87</v>
      </c>
      <c r="F634" s="24">
        <v>245</v>
      </c>
      <c r="G634" s="23">
        <v>45264</v>
      </c>
      <c r="H634" s="77">
        <f>SUM(F634:F644)</f>
        <v>1776.24</v>
      </c>
    </row>
    <row r="635" spans="1:8" x14ac:dyDescent="0.25">
      <c r="A635" s="23">
        <v>45258</v>
      </c>
      <c r="B635" s="27">
        <v>17524</v>
      </c>
      <c r="C635" s="27">
        <v>1063</v>
      </c>
      <c r="D635" s="26" t="s">
        <v>113</v>
      </c>
      <c r="E635" s="25" t="s">
        <v>87</v>
      </c>
      <c r="F635" s="24">
        <v>165</v>
      </c>
      <c r="G635" s="23">
        <v>45264</v>
      </c>
      <c r="H635" s="91"/>
    </row>
    <row r="636" spans="1:8" x14ac:dyDescent="0.25">
      <c r="A636" s="23">
        <v>45250</v>
      </c>
      <c r="B636" s="27">
        <v>17407</v>
      </c>
      <c r="C636" s="27">
        <v>1780</v>
      </c>
      <c r="D636" s="26" t="s">
        <v>112</v>
      </c>
      <c r="E636" s="25" t="s">
        <v>87</v>
      </c>
      <c r="F636" s="24">
        <v>245</v>
      </c>
      <c r="G636" s="23">
        <v>45264</v>
      </c>
      <c r="H636" s="91"/>
    </row>
    <row r="637" spans="1:8" x14ac:dyDescent="0.25">
      <c r="A637" s="23">
        <v>45251</v>
      </c>
      <c r="B637" s="27">
        <v>17463</v>
      </c>
      <c r="C637" s="27">
        <v>74504108</v>
      </c>
      <c r="D637" s="26" t="s">
        <v>111</v>
      </c>
      <c r="E637" s="25" t="s">
        <v>87</v>
      </c>
      <c r="F637" s="24">
        <v>245</v>
      </c>
      <c r="G637" s="23">
        <v>45264</v>
      </c>
      <c r="H637" s="91"/>
    </row>
    <row r="638" spans="1:8" x14ac:dyDescent="0.25">
      <c r="A638" s="11"/>
      <c r="B638" s="15"/>
      <c r="C638" s="15">
        <v>343710</v>
      </c>
      <c r="D638" s="14" t="s">
        <v>110</v>
      </c>
      <c r="E638" s="13" t="s">
        <v>109</v>
      </c>
      <c r="F638" s="12">
        <v>6.24</v>
      </c>
      <c r="G638" s="11">
        <v>45264</v>
      </c>
      <c r="H638" s="91"/>
    </row>
    <row r="639" spans="1:8" x14ac:dyDescent="0.25">
      <c r="A639" s="23">
        <v>45254</v>
      </c>
      <c r="B639" s="27">
        <v>17538</v>
      </c>
      <c r="C639" s="27">
        <v>6802</v>
      </c>
      <c r="D639" s="26" t="s">
        <v>108</v>
      </c>
      <c r="E639" s="25" t="s">
        <v>87</v>
      </c>
      <c r="F639" s="24">
        <v>245</v>
      </c>
      <c r="G639" s="23">
        <v>45264</v>
      </c>
      <c r="H639" s="91"/>
    </row>
    <row r="640" spans="1:8" x14ac:dyDescent="0.25">
      <c r="A640" s="23">
        <v>45250</v>
      </c>
      <c r="B640" s="27">
        <v>17555</v>
      </c>
      <c r="C640" s="27">
        <v>1078</v>
      </c>
      <c r="D640" s="26" t="s">
        <v>107</v>
      </c>
      <c r="E640" s="25" t="s">
        <v>100</v>
      </c>
      <c r="F640" s="24">
        <v>30</v>
      </c>
      <c r="G640" s="23">
        <v>45264</v>
      </c>
      <c r="H640" s="91"/>
    </row>
    <row r="641" spans="1:8" x14ac:dyDescent="0.25">
      <c r="A641" s="23">
        <v>45246</v>
      </c>
      <c r="B641" s="27">
        <v>17365</v>
      </c>
      <c r="C641" s="27">
        <v>411</v>
      </c>
      <c r="D641" s="26" t="s">
        <v>106</v>
      </c>
      <c r="E641" s="25" t="s">
        <v>87</v>
      </c>
      <c r="F641" s="24">
        <v>245</v>
      </c>
      <c r="G641" s="23">
        <v>45264</v>
      </c>
      <c r="H641" s="91"/>
    </row>
    <row r="642" spans="1:8" x14ac:dyDescent="0.25">
      <c r="A642" s="11">
        <v>45264</v>
      </c>
      <c r="B642" s="15">
        <v>17489</v>
      </c>
      <c r="C642" s="15">
        <v>51679</v>
      </c>
      <c r="D642" s="14" t="s">
        <v>105</v>
      </c>
      <c r="E642" s="13" t="s">
        <v>100</v>
      </c>
      <c r="F642" s="12">
        <v>30</v>
      </c>
      <c r="G642" s="11">
        <v>45264</v>
      </c>
      <c r="H642" s="91"/>
    </row>
    <row r="643" spans="1:8" x14ac:dyDescent="0.25">
      <c r="A643" s="23">
        <v>45245</v>
      </c>
      <c r="B643" s="27">
        <v>17486</v>
      </c>
      <c r="C643" s="27">
        <v>1121</v>
      </c>
      <c r="D643" s="26" t="s">
        <v>104</v>
      </c>
      <c r="E643" s="25" t="s">
        <v>103</v>
      </c>
      <c r="F643" s="24">
        <v>75</v>
      </c>
      <c r="G643" s="23">
        <v>45264</v>
      </c>
      <c r="H643" s="91"/>
    </row>
    <row r="644" spans="1:8" x14ac:dyDescent="0.25">
      <c r="A644" s="23">
        <v>45238</v>
      </c>
      <c r="B644" s="27">
        <v>17450</v>
      </c>
      <c r="C644" s="27">
        <v>3227200128</v>
      </c>
      <c r="D644" s="26" t="s">
        <v>102</v>
      </c>
      <c r="E644" s="25" t="s">
        <v>87</v>
      </c>
      <c r="F644" s="24">
        <v>245</v>
      </c>
      <c r="G644" s="23">
        <v>45264</v>
      </c>
      <c r="H644" s="92"/>
    </row>
    <row r="645" spans="1:8" ht="30" x14ac:dyDescent="0.25">
      <c r="A645" s="21" t="s">
        <v>59</v>
      </c>
      <c r="B645" s="21" t="s">
        <v>58</v>
      </c>
      <c r="C645" s="21" t="s">
        <v>57</v>
      </c>
      <c r="D645" s="20" t="s">
        <v>56</v>
      </c>
      <c r="E645" s="19" t="s">
        <v>3</v>
      </c>
      <c r="F645" s="18" t="s">
        <v>4</v>
      </c>
      <c r="G645" s="17" t="s">
        <v>55</v>
      </c>
      <c r="H645" s="16" t="s">
        <v>54</v>
      </c>
    </row>
    <row r="646" spans="1:8" x14ac:dyDescent="0.25">
      <c r="A646" s="11">
        <v>45264</v>
      </c>
      <c r="B646" s="15">
        <v>17606</v>
      </c>
      <c r="C646" s="15">
        <v>15842</v>
      </c>
      <c r="D646" s="14" t="s">
        <v>101</v>
      </c>
      <c r="E646" s="13" t="s">
        <v>100</v>
      </c>
      <c r="F646" s="12">
        <v>300</v>
      </c>
      <c r="G646" s="11">
        <v>45264</v>
      </c>
      <c r="H646" s="69">
        <f>SUM(F646:F656)</f>
        <v>3950</v>
      </c>
    </row>
    <row r="647" spans="1:8" x14ac:dyDescent="0.25">
      <c r="A647" s="23">
        <v>45238</v>
      </c>
      <c r="B647" s="27">
        <v>17611</v>
      </c>
      <c r="C647" s="27">
        <v>1049</v>
      </c>
      <c r="D647" s="26" t="s">
        <v>99</v>
      </c>
      <c r="E647" s="25" t="s">
        <v>98</v>
      </c>
      <c r="F647" s="24">
        <v>90</v>
      </c>
      <c r="G647" s="23">
        <v>45264</v>
      </c>
      <c r="H647" s="73"/>
    </row>
    <row r="648" spans="1:8" x14ac:dyDescent="0.25">
      <c r="A648" s="11">
        <v>45264</v>
      </c>
      <c r="B648" s="15">
        <v>17522</v>
      </c>
      <c r="C648" s="15">
        <v>64216</v>
      </c>
      <c r="D648" s="14" t="s">
        <v>97</v>
      </c>
      <c r="E648" s="13" t="s">
        <v>87</v>
      </c>
      <c r="F648" s="12">
        <v>460</v>
      </c>
      <c r="G648" s="11">
        <v>45264</v>
      </c>
      <c r="H648" s="73"/>
    </row>
    <row r="649" spans="1:8" ht="45" x14ac:dyDescent="0.25">
      <c r="A649" s="11">
        <v>45264</v>
      </c>
      <c r="B649" s="28" t="s">
        <v>96</v>
      </c>
      <c r="C649" s="15">
        <v>1973</v>
      </c>
      <c r="D649" s="14" t="s">
        <v>95</v>
      </c>
      <c r="E649" s="13" t="s">
        <v>87</v>
      </c>
      <c r="F649" s="12">
        <v>890</v>
      </c>
      <c r="G649" s="11">
        <v>45264</v>
      </c>
      <c r="H649" s="73"/>
    </row>
    <row r="650" spans="1:8" x14ac:dyDescent="0.25">
      <c r="A650" s="11">
        <v>45264</v>
      </c>
      <c r="B650" s="15">
        <v>17549</v>
      </c>
      <c r="C650" s="15">
        <v>5446</v>
      </c>
      <c r="D650" s="14" t="s">
        <v>94</v>
      </c>
      <c r="E650" s="13" t="s">
        <v>87</v>
      </c>
      <c r="F650" s="12">
        <v>245</v>
      </c>
      <c r="G650" s="11">
        <v>45264</v>
      </c>
      <c r="H650" s="73"/>
    </row>
    <row r="651" spans="1:8" x14ac:dyDescent="0.25">
      <c r="A651" s="11">
        <v>45264</v>
      </c>
      <c r="B651" s="15">
        <v>17520</v>
      </c>
      <c r="C651" s="15">
        <v>5133</v>
      </c>
      <c r="D651" s="14" t="s">
        <v>93</v>
      </c>
      <c r="E651" s="13" t="s">
        <v>87</v>
      </c>
      <c r="F651" s="12">
        <v>245</v>
      </c>
      <c r="G651" s="11">
        <v>45264</v>
      </c>
      <c r="H651" s="73"/>
    </row>
    <row r="652" spans="1:8" x14ac:dyDescent="0.25">
      <c r="A652" s="11">
        <v>45264</v>
      </c>
      <c r="B652" s="15">
        <v>17539</v>
      </c>
      <c r="C652" s="15">
        <v>8389</v>
      </c>
      <c r="D652" s="14" t="s">
        <v>92</v>
      </c>
      <c r="E652" s="13" t="s">
        <v>87</v>
      </c>
      <c r="F652" s="12">
        <v>605</v>
      </c>
      <c r="G652" s="11">
        <v>45264</v>
      </c>
      <c r="H652" s="73"/>
    </row>
    <row r="653" spans="1:8" x14ac:dyDescent="0.25">
      <c r="A653" s="23">
        <v>45259</v>
      </c>
      <c r="B653" s="27">
        <v>17529</v>
      </c>
      <c r="C653" s="27">
        <v>33657</v>
      </c>
      <c r="D653" s="26" t="s">
        <v>91</v>
      </c>
      <c r="E653" s="25" t="s">
        <v>87</v>
      </c>
      <c r="F653" s="24">
        <v>165</v>
      </c>
      <c r="G653" s="23">
        <v>45264</v>
      </c>
      <c r="H653" s="73"/>
    </row>
    <row r="654" spans="1:8" x14ac:dyDescent="0.25">
      <c r="A654" s="23">
        <v>45258</v>
      </c>
      <c r="B654" s="27">
        <v>17497</v>
      </c>
      <c r="C654" s="27">
        <v>4631</v>
      </c>
      <c r="D654" s="26" t="s">
        <v>90</v>
      </c>
      <c r="E654" s="25" t="s">
        <v>87</v>
      </c>
      <c r="F654" s="24">
        <v>245</v>
      </c>
      <c r="G654" s="23">
        <v>45264</v>
      </c>
      <c r="H654" s="73"/>
    </row>
    <row r="655" spans="1:8" x14ac:dyDescent="0.25">
      <c r="A655" s="23">
        <v>45258</v>
      </c>
      <c r="B655" s="27">
        <v>17413</v>
      </c>
      <c r="C655" s="27">
        <v>7428</v>
      </c>
      <c r="D655" s="26" t="s">
        <v>89</v>
      </c>
      <c r="E655" s="25" t="s">
        <v>87</v>
      </c>
      <c r="F655" s="24">
        <v>245</v>
      </c>
      <c r="G655" s="23">
        <v>45264</v>
      </c>
      <c r="H655" s="73"/>
    </row>
    <row r="656" spans="1:8" x14ac:dyDescent="0.25">
      <c r="A656" s="23">
        <v>45259</v>
      </c>
      <c r="B656" s="27">
        <v>17517</v>
      </c>
      <c r="C656" s="27">
        <v>917724</v>
      </c>
      <c r="D656" s="26" t="s">
        <v>88</v>
      </c>
      <c r="E656" s="25" t="s">
        <v>87</v>
      </c>
      <c r="F656" s="24">
        <v>460</v>
      </c>
      <c r="G656" s="23">
        <v>45264</v>
      </c>
      <c r="H656" s="73"/>
    </row>
    <row r="657" spans="1:8" ht="30" x14ac:dyDescent="0.25">
      <c r="A657" s="21" t="s">
        <v>59</v>
      </c>
      <c r="B657" s="21" t="s">
        <v>58</v>
      </c>
      <c r="C657" s="21" t="s">
        <v>57</v>
      </c>
      <c r="D657" s="20" t="s">
        <v>56</v>
      </c>
      <c r="E657" s="19" t="s">
        <v>3</v>
      </c>
      <c r="F657" s="18" t="s">
        <v>4</v>
      </c>
      <c r="G657" s="17" t="s">
        <v>55</v>
      </c>
      <c r="H657" s="16" t="s">
        <v>54</v>
      </c>
    </row>
    <row r="658" spans="1:8" x14ac:dyDescent="0.25">
      <c r="A658" s="11">
        <v>45271</v>
      </c>
      <c r="B658" s="15">
        <v>17537</v>
      </c>
      <c r="C658" s="15">
        <v>18278</v>
      </c>
      <c r="D658" s="14" t="s">
        <v>86</v>
      </c>
      <c r="E658" s="13" t="s">
        <v>60</v>
      </c>
      <c r="F658" s="12">
        <v>460</v>
      </c>
      <c r="G658" s="11">
        <v>45271</v>
      </c>
      <c r="H658" s="69">
        <f>SUM(F658:F666)</f>
        <v>3125</v>
      </c>
    </row>
    <row r="659" spans="1:8" x14ac:dyDescent="0.25">
      <c r="A659" s="11">
        <v>45271</v>
      </c>
      <c r="B659" s="15">
        <v>17531</v>
      </c>
      <c r="C659" s="15">
        <v>7190086</v>
      </c>
      <c r="D659" s="14" t="s">
        <v>85</v>
      </c>
      <c r="E659" s="13" t="s">
        <v>60</v>
      </c>
      <c r="F659" s="12">
        <v>245</v>
      </c>
      <c r="G659" s="11">
        <v>45271</v>
      </c>
      <c r="H659" s="73"/>
    </row>
    <row r="660" spans="1:8" x14ac:dyDescent="0.25">
      <c r="A660" s="11">
        <v>45271</v>
      </c>
      <c r="B660" s="15">
        <v>17508</v>
      </c>
      <c r="C660" s="15">
        <v>3847</v>
      </c>
      <c r="D660" s="14" t="s">
        <v>84</v>
      </c>
      <c r="E660" s="13" t="s">
        <v>60</v>
      </c>
      <c r="F660" s="12">
        <v>165</v>
      </c>
      <c r="G660" s="11">
        <v>45271</v>
      </c>
      <c r="H660" s="73"/>
    </row>
    <row r="661" spans="1:8" x14ac:dyDescent="0.25">
      <c r="A661" s="11">
        <v>45271</v>
      </c>
      <c r="B661" s="15">
        <v>17503</v>
      </c>
      <c r="C661" s="15">
        <v>20459</v>
      </c>
      <c r="D661" s="14" t="s">
        <v>83</v>
      </c>
      <c r="E661" s="13" t="s">
        <v>60</v>
      </c>
      <c r="F661" s="12">
        <v>245</v>
      </c>
      <c r="G661" s="11">
        <v>45271</v>
      </c>
      <c r="H661" s="73"/>
    </row>
    <row r="662" spans="1:8" x14ac:dyDescent="0.25">
      <c r="A662" s="11">
        <v>45271</v>
      </c>
      <c r="B662" s="15">
        <v>17534</v>
      </c>
      <c r="C662" s="15">
        <v>6235</v>
      </c>
      <c r="D662" s="14" t="s">
        <v>82</v>
      </c>
      <c r="E662" s="13" t="s">
        <v>60</v>
      </c>
      <c r="F662" s="12">
        <v>245</v>
      </c>
      <c r="G662" s="11">
        <v>45271</v>
      </c>
      <c r="H662" s="73"/>
    </row>
    <row r="663" spans="1:8" x14ac:dyDescent="0.25">
      <c r="A663" s="11">
        <v>45271</v>
      </c>
      <c r="B663" s="15">
        <v>17515</v>
      </c>
      <c r="C663" s="15">
        <v>19417</v>
      </c>
      <c r="D663" s="14" t="s">
        <v>81</v>
      </c>
      <c r="E663" s="13" t="s">
        <v>60</v>
      </c>
      <c r="F663" s="12">
        <v>165</v>
      </c>
      <c r="G663" s="11">
        <v>45271</v>
      </c>
      <c r="H663" s="73"/>
    </row>
    <row r="664" spans="1:8" x14ac:dyDescent="0.25">
      <c r="A664" s="11">
        <v>45271</v>
      </c>
      <c r="B664" s="15">
        <v>17511</v>
      </c>
      <c r="C664" s="15">
        <v>100526</v>
      </c>
      <c r="D664" s="14" t="s">
        <v>80</v>
      </c>
      <c r="E664" s="13" t="s">
        <v>60</v>
      </c>
      <c r="F664" s="12">
        <v>895</v>
      </c>
      <c r="G664" s="11">
        <v>45271</v>
      </c>
      <c r="H664" s="73"/>
    </row>
    <row r="665" spans="1:8" x14ac:dyDescent="0.25">
      <c r="A665" s="11">
        <v>45271</v>
      </c>
      <c r="B665" s="15">
        <v>17527</v>
      </c>
      <c r="C665" s="15">
        <v>5322</v>
      </c>
      <c r="D665" s="14" t="s">
        <v>79</v>
      </c>
      <c r="E665" s="13" t="s">
        <v>60</v>
      </c>
      <c r="F665" s="12">
        <v>245</v>
      </c>
      <c r="G665" s="11">
        <v>45271</v>
      </c>
      <c r="H665" s="73"/>
    </row>
    <row r="666" spans="1:8" x14ac:dyDescent="0.25">
      <c r="A666" s="11">
        <v>45271</v>
      </c>
      <c r="B666" s="15">
        <v>17525</v>
      </c>
      <c r="C666" s="15">
        <v>80060417</v>
      </c>
      <c r="D666" s="14" t="s">
        <v>78</v>
      </c>
      <c r="E666" s="13" t="s">
        <v>60</v>
      </c>
      <c r="F666" s="12">
        <v>460</v>
      </c>
      <c r="G666" s="11">
        <v>45271</v>
      </c>
      <c r="H666" s="73"/>
    </row>
    <row r="667" spans="1:8" ht="30" x14ac:dyDescent="0.25">
      <c r="A667" s="21" t="s">
        <v>59</v>
      </c>
      <c r="B667" s="21" t="s">
        <v>58</v>
      </c>
      <c r="C667" s="21" t="s">
        <v>57</v>
      </c>
      <c r="D667" s="20" t="s">
        <v>56</v>
      </c>
      <c r="E667" s="19" t="s">
        <v>3</v>
      </c>
      <c r="F667" s="18" t="s">
        <v>4</v>
      </c>
      <c r="G667" s="17" t="s">
        <v>55</v>
      </c>
      <c r="H667" s="16" t="s">
        <v>54</v>
      </c>
    </row>
    <row r="668" spans="1:8" x14ac:dyDescent="0.25">
      <c r="A668" s="11">
        <v>45276</v>
      </c>
      <c r="B668" s="15">
        <v>17502</v>
      </c>
      <c r="C668" s="15">
        <v>244506</v>
      </c>
      <c r="D668" s="14" t="s">
        <v>77</v>
      </c>
      <c r="E668" s="13" t="s">
        <v>60</v>
      </c>
      <c r="F668" s="12">
        <v>895</v>
      </c>
      <c r="G668" s="11">
        <v>45278</v>
      </c>
      <c r="H668" s="69">
        <f>SUM(F668:F672)</f>
        <v>2840</v>
      </c>
    </row>
    <row r="669" spans="1:8" x14ac:dyDescent="0.25">
      <c r="A669" s="11">
        <v>45276</v>
      </c>
      <c r="B669" s="15">
        <v>17501</v>
      </c>
      <c r="C669" s="15">
        <v>69138</v>
      </c>
      <c r="D669" s="14" t="s">
        <v>76</v>
      </c>
      <c r="E669" s="13" t="s">
        <v>60</v>
      </c>
      <c r="F669" s="12">
        <v>460</v>
      </c>
      <c r="G669" s="11">
        <v>45278</v>
      </c>
      <c r="H669" s="73"/>
    </row>
    <row r="670" spans="1:8" x14ac:dyDescent="0.25">
      <c r="A670" s="11">
        <v>45276</v>
      </c>
      <c r="B670" s="15">
        <v>17514</v>
      </c>
      <c r="C670" s="15">
        <v>5500</v>
      </c>
      <c r="D670" s="14" t="s">
        <v>75</v>
      </c>
      <c r="E670" s="13" t="s">
        <v>60</v>
      </c>
      <c r="F670" s="12">
        <v>345</v>
      </c>
      <c r="G670" s="11">
        <v>45278</v>
      </c>
      <c r="H670" s="73"/>
    </row>
    <row r="671" spans="1:8" x14ac:dyDescent="0.25">
      <c r="A671" s="11">
        <v>45276</v>
      </c>
      <c r="B671" s="15">
        <v>17472</v>
      </c>
      <c r="C671" s="15">
        <v>16106</v>
      </c>
      <c r="D671" s="14" t="s">
        <v>74</v>
      </c>
      <c r="E671" s="13" t="s">
        <v>60</v>
      </c>
      <c r="F671" s="12">
        <v>245</v>
      </c>
      <c r="G671" s="11">
        <v>45278</v>
      </c>
      <c r="H671" s="73"/>
    </row>
    <row r="672" spans="1:8" x14ac:dyDescent="0.25">
      <c r="A672" s="11">
        <v>45276</v>
      </c>
      <c r="B672" s="15">
        <v>17532</v>
      </c>
      <c r="C672" s="15">
        <v>143229</v>
      </c>
      <c r="D672" s="14" t="s">
        <v>73</v>
      </c>
      <c r="E672" s="13" t="s">
        <v>60</v>
      </c>
      <c r="F672" s="12">
        <v>895</v>
      </c>
      <c r="G672" s="11">
        <v>45278</v>
      </c>
      <c r="H672" s="73"/>
    </row>
    <row r="673" spans="1:8" ht="30" x14ac:dyDescent="0.25">
      <c r="A673" s="21" t="s">
        <v>59</v>
      </c>
      <c r="B673" s="21" t="s">
        <v>58</v>
      </c>
      <c r="C673" s="21" t="s">
        <v>57</v>
      </c>
      <c r="D673" s="20" t="s">
        <v>56</v>
      </c>
      <c r="E673" s="19" t="s">
        <v>3</v>
      </c>
      <c r="F673" s="18" t="s">
        <v>4</v>
      </c>
      <c r="G673" s="17" t="s">
        <v>55</v>
      </c>
      <c r="H673" s="16" t="s">
        <v>54</v>
      </c>
    </row>
    <row r="674" spans="1:8" x14ac:dyDescent="0.25">
      <c r="A674" s="11">
        <v>45281</v>
      </c>
      <c r="B674" s="15">
        <v>17452</v>
      </c>
      <c r="C674" s="15">
        <v>1037</v>
      </c>
      <c r="D674" s="14" t="s">
        <v>72</v>
      </c>
      <c r="E674" s="13" t="s">
        <v>60</v>
      </c>
      <c r="F674" s="12">
        <v>165</v>
      </c>
      <c r="G674" s="11">
        <v>45286</v>
      </c>
      <c r="H674" s="77">
        <f>SUM(F674:F684)</f>
        <v>2345</v>
      </c>
    </row>
    <row r="675" spans="1:8" x14ac:dyDescent="0.25">
      <c r="A675" s="11">
        <v>45282</v>
      </c>
      <c r="B675" s="15">
        <v>17590</v>
      </c>
      <c r="C675" s="15">
        <v>1333</v>
      </c>
      <c r="D675" s="14" t="s">
        <v>71</v>
      </c>
      <c r="E675" s="13" t="s">
        <v>60</v>
      </c>
      <c r="F675" s="12">
        <v>245</v>
      </c>
      <c r="G675" s="11">
        <v>45286</v>
      </c>
      <c r="H675" s="78"/>
    </row>
    <row r="676" spans="1:8" x14ac:dyDescent="0.25">
      <c r="A676" s="11">
        <v>45286</v>
      </c>
      <c r="B676" s="15"/>
      <c r="C676" s="15">
        <v>1060</v>
      </c>
      <c r="D676" s="14" t="s">
        <v>70</v>
      </c>
      <c r="E676" s="13" t="s">
        <v>60</v>
      </c>
      <c r="F676" s="12">
        <v>165</v>
      </c>
      <c r="G676" s="11">
        <v>45286</v>
      </c>
      <c r="H676" s="78"/>
    </row>
    <row r="677" spans="1:8" x14ac:dyDescent="0.25">
      <c r="A677" s="11">
        <v>45286</v>
      </c>
      <c r="B677" s="15"/>
      <c r="C677" s="15">
        <v>1107</v>
      </c>
      <c r="D677" s="14" t="s">
        <v>69</v>
      </c>
      <c r="E677" s="13" t="s">
        <v>68</v>
      </c>
      <c r="F677" s="12">
        <v>60</v>
      </c>
      <c r="G677" s="11">
        <v>45286</v>
      </c>
      <c r="H677" s="78"/>
    </row>
    <row r="678" spans="1:8" x14ac:dyDescent="0.25">
      <c r="A678" s="11">
        <v>45286</v>
      </c>
      <c r="B678" s="15">
        <v>17605</v>
      </c>
      <c r="C678" s="15">
        <v>880299</v>
      </c>
      <c r="D678" s="14" t="s">
        <v>67</v>
      </c>
      <c r="E678" s="13" t="s">
        <v>66</v>
      </c>
      <c r="F678" s="12">
        <v>300</v>
      </c>
      <c r="G678" s="11">
        <v>45286</v>
      </c>
      <c r="H678" s="78"/>
    </row>
    <row r="679" spans="1:8" x14ac:dyDescent="0.25">
      <c r="A679" s="11">
        <v>45286</v>
      </c>
      <c r="B679" s="15"/>
      <c r="C679" s="15">
        <v>3032</v>
      </c>
      <c r="D679" s="14" t="s">
        <v>65</v>
      </c>
      <c r="E679" s="13" t="s">
        <v>60</v>
      </c>
      <c r="F679" s="12">
        <v>245</v>
      </c>
      <c r="G679" s="11">
        <v>45286</v>
      </c>
      <c r="H679" s="78"/>
    </row>
    <row r="680" spans="1:8" x14ac:dyDescent="0.25">
      <c r="A680" s="11">
        <v>45286</v>
      </c>
      <c r="B680" s="15"/>
      <c r="C680" s="15">
        <v>3265051660</v>
      </c>
      <c r="D680" s="14" t="s">
        <v>64</v>
      </c>
      <c r="E680" s="13" t="s">
        <v>60</v>
      </c>
      <c r="F680" s="12">
        <v>245</v>
      </c>
      <c r="G680" s="11">
        <v>45286</v>
      </c>
      <c r="H680" s="78"/>
    </row>
    <row r="681" spans="1:8" x14ac:dyDescent="0.25">
      <c r="A681" s="11">
        <v>45286</v>
      </c>
      <c r="B681" s="15"/>
      <c r="C681" s="15">
        <v>40337</v>
      </c>
      <c r="D681" s="14" t="s">
        <v>63</v>
      </c>
      <c r="E681" s="13" t="s">
        <v>60</v>
      </c>
      <c r="F681" s="12">
        <v>245</v>
      </c>
      <c r="G681" s="11">
        <v>45286</v>
      </c>
      <c r="H681" s="78"/>
    </row>
    <row r="682" spans="1:8" x14ac:dyDescent="0.25">
      <c r="A682" s="11">
        <v>45286</v>
      </c>
      <c r="B682" s="15">
        <v>17372</v>
      </c>
      <c r="C682" s="15">
        <v>61</v>
      </c>
      <c r="D682" s="14" t="s">
        <v>62</v>
      </c>
      <c r="E682" s="13" t="s">
        <v>60</v>
      </c>
      <c r="F682" s="12">
        <v>165</v>
      </c>
      <c r="G682" s="11">
        <v>45286</v>
      </c>
      <c r="H682" s="78"/>
    </row>
    <row r="683" spans="1:8" x14ac:dyDescent="0.25">
      <c r="A683" s="11">
        <v>45287</v>
      </c>
      <c r="B683" s="15">
        <v>17512</v>
      </c>
      <c r="C683" s="15">
        <v>15522</v>
      </c>
      <c r="D683" s="14" t="s">
        <v>153</v>
      </c>
      <c r="E683" s="13" t="s">
        <v>60</v>
      </c>
      <c r="F683" s="12">
        <v>345</v>
      </c>
      <c r="G683" s="11"/>
      <c r="H683" s="78"/>
    </row>
    <row r="684" spans="1:8" x14ac:dyDescent="0.25">
      <c r="A684" s="11">
        <v>45286</v>
      </c>
      <c r="B684" s="15"/>
      <c r="C684" s="15">
        <v>9016004</v>
      </c>
      <c r="D684" s="14" t="s">
        <v>61</v>
      </c>
      <c r="E684" s="13" t="s">
        <v>60</v>
      </c>
      <c r="F684" s="12">
        <v>165</v>
      </c>
      <c r="G684" s="11">
        <v>45286</v>
      </c>
      <c r="H684" s="79"/>
    </row>
    <row r="685" spans="1:8" ht="30" x14ac:dyDescent="0.25">
      <c r="A685" s="21" t="s">
        <v>59</v>
      </c>
      <c r="B685" s="21" t="s">
        <v>58</v>
      </c>
      <c r="C685" s="21" t="s">
        <v>57</v>
      </c>
      <c r="D685" s="20" t="s">
        <v>56</v>
      </c>
      <c r="E685" s="19" t="s">
        <v>3</v>
      </c>
      <c r="F685" s="18" t="s">
        <v>4</v>
      </c>
      <c r="G685" s="17" t="s">
        <v>55</v>
      </c>
      <c r="H685" s="16" t="s">
        <v>54</v>
      </c>
    </row>
    <row r="686" spans="1:8" x14ac:dyDescent="0.25">
      <c r="A686" s="11">
        <v>45294</v>
      </c>
      <c r="B686" s="15"/>
      <c r="C686" s="15">
        <v>92002944</v>
      </c>
      <c r="D686" s="14" t="s">
        <v>651</v>
      </c>
      <c r="E686" s="13" t="s">
        <v>60</v>
      </c>
      <c r="F686" s="12">
        <v>1125</v>
      </c>
      <c r="G686" s="11">
        <v>45296</v>
      </c>
      <c r="H686" s="77">
        <f>SUM(F686:F691)</f>
        <v>1896.14</v>
      </c>
    </row>
    <row r="687" spans="1:8" x14ac:dyDescent="0.25">
      <c r="A687" s="11">
        <v>45294</v>
      </c>
      <c r="B687" s="15"/>
      <c r="C687" s="15">
        <v>2002</v>
      </c>
      <c r="D687" s="14" t="s">
        <v>235</v>
      </c>
      <c r="E687" s="13" t="s">
        <v>60</v>
      </c>
      <c r="F687" s="12">
        <v>245</v>
      </c>
      <c r="G687" s="11">
        <v>45296</v>
      </c>
      <c r="H687" s="91"/>
    </row>
    <row r="688" spans="1:8" x14ac:dyDescent="0.25">
      <c r="A688" s="11">
        <v>45294</v>
      </c>
      <c r="B688" s="15"/>
      <c r="C688" s="15">
        <v>1650</v>
      </c>
      <c r="D688" s="14" t="s">
        <v>652</v>
      </c>
      <c r="E688" s="13" t="s">
        <v>653</v>
      </c>
      <c r="F688" s="12">
        <v>30</v>
      </c>
      <c r="G688" s="11">
        <v>45296</v>
      </c>
      <c r="H688" s="91"/>
    </row>
    <row r="689" spans="1:8" x14ac:dyDescent="0.25">
      <c r="A689" s="11">
        <v>45294</v>
      </c>
      <c r="B689" s="15"/>
      <c r="C689" s="15">
        <v>467635</v>
      </c>
      <c r="D689" s="14" t="s">
        <v>408</v>
      </c>
      <c r="E689" s="13" t="s">
        <v>60</v>
      </c>
      <c r="F689" s="12">
        <v>245</v>
      </c>
      <c r="G689" s="11">
        <v>45296</v>
      </c>
      <c r="H689" s="91"/>
    </row>
    <row r="690" spans="1:8" x14ac:dyDescent="0.25">
      <c r="A690" s="11">
        <v>45294</v>
      </c>
      <c r="B690" s="15"/>
      <c r="C690" s="15">
        <v>1299</v>
      </c>
      <c r="D690" s="14" t="s">
        <v>654</v>
      </c>
      <c r="E690" s="13" t="s">
        <v>60</v>
      </c>
      <c r="F690" s="12">
        <v>245</v>
      </c>
      <c r="G690" s="11">
        <v>45296</v>
      </c>
      <c r="H690" s="91"/>
    </row>
    <row r="691" spans="1:8" x14ac:dyDescent="0.25">
      <c r="A691" s="11">
        <v>45294</v>
      </c>
      <c r="B691" s="15"/>
      <c r="C691" s="15"/>
      <c r="D691" s="14" t="s">
        <v>124</v>
      </c>
      <c r="E691" s="13" t="s">
        <v>322</v>
      </c>
      <c r="F691" s="12">
        <v>6.14</v>
      </c>
      <c r="G691" s="11">
        <v>45296</v>
      </c>
      <c r="H691" s="91"/>
    </row>
    <row r="692" spans="1:8" ht="30" x14ac:dyDescent="0.25">
      <c r="A692" s="21" t="s">
        <v>59</v>
      </c>
      <c r="B692" s="21" t="s">
        <v>58</v>
      </c>
      <c r="C692" s="21" t="s">
        <v>57</v>
      </c>
      <c r="D692" s="20" t="s">
        <v>56</v>
      </c>
      <c r="E692" s="19" t="s">
        <v>3</v>
      </c>
      <c r="F692" s="18" t="s">
        <v>4</v>
      </c>
      <c r="G692" s="17" t="s">
        <v>55</v>
      </c>
      <c r="H692" s="16" t="s">
        <v>54</v>
      </c>
    </row>
    <row r="693" spans="1:8" x14ac:dyDescent="0.25">
      <c r="A693" s="22">
        <v>45301</v>
      </c>
      <c r="B693" s="15">
        <v>17542</v>
      </c>
      <c r="C693" s="15">
        <v>1612</v>
      </c>
      <c r="D693" s="14" t="s">
        <v>623</v>
      </c>
      <c r="E693" s="13" t="s">
        <v>60</v>
      </c>
      <c r="F693" s="12">
        <v>460</v>
      </c>
      <c r="G693" s="11">
        <v>45302</v>
      </c>
      <c r="H693" s="77">
        <f>SUM(F693:F697)</f>
        <v>3695</v>
      </c>
    </row>
    <row r="694" spans="1:8" x14ac:dyDescent="0.25">
      <c r="A694" s="11">
        <v>45301</v>
      </c>
      <c r="B694" s="15">
        <v>17659</v>
      </c>
      <c r="C694" s="15">
        <v>15965</v>
      </c>
      <c r="D694" s="14" t="s">
        <v>290</v>
      </c>
      <c r="E694" s="13" t="s">
        <v>624</v>
      </c>
      <c r="F694" s="12">
        <v>2500</v>
      </c>
      <c r="G694" s="11">
        <v>45302</v>
      </c>
      <c r="H694" s="78"/>
    </row>
    <row r="695" spans="1:8" x14ac:dyDescent="0.25">
      <c r="A695" s="11">
        <v>45301</v>
      </c>
      <c r="B695" s="15">
        <v>17574</v>
      </c>
      <c r="C695" s="15">
        <v>1140</v>
      </c>
      <c r="D695" s="14" t="s">
        <v>387</v>
      </c>
      <c r="E695" s="13" t="s">
        <v>60</v>
      </c>
      <c r="F695" s="12">
        <v>245</v>
      </c>
      <c r="G695" s="11">
        <v>45302</v>
      </c>
      <c r="H695" s="78"/>
    </row>
    <row r="696" spans="1:8" x14ac:dyDescent="0.25">
      <c r="A696" s="11">
        <v>45301</v>
      </c>
      <c r="B696" s="15">
        <v>17576</v>
      </c>
      <c r="C696" s="15">
        <v>7415</v>
      </c>
      <c r="D696" s="14" t="s">
        <v>394</v>
      </c>
      <c r="E696" s="13" t="s">
        <v>60</v>
      </c>
      <c r="F696" s="12">
        <v>245</v>
      </c>
      <c r="G696" s="11">
        <v>45302</v>
      </c>
      <c r="H696" s="78"/>
    </row>
    <row r="697" spans="1:8" x14ac:dyDescent="0.25">
      <c r="A697" s="11">
        <v>45301</v>
      </c>
      <c r="B697" s="15">
        <v>17506</v>
      </c>
      <c r="C697" s="15">
        <v>1500</v>
      </c>
      <c r="D697" s="14" t="s">
        <v>373</v>
      </c>
      <c r="E697" s="13" t="s">
        <v>60</v>
      </c>
      <c r="F697" s="12">
        <v>245</v>
      </c>
      <c r="G697" s="11">
        <v>45302</v>
      </c>
      <c r="H697" s="78"/>
    </row>
    <row r="698" spans="1:8" ht="30" customHeight="1" x14ac:dyDescent="0.25">
      <c r="A698" s="21" t="s">
        <v>59</v>
      </c>
      <c r="B698" s="21" t="s">
        <v>58</v>
      </c>
      <c r="C698" s="21" t="s">
        <v>57</v>
      </c>
      <c r="D698" s="20" t="s">
        <v>56</v>
      </c>
      <c r="E698" s="19" t="s">
        <v>3</v>
      </c>
      <c r="F698" s="18" t="s">
        <v>4</v>
      </c>
      <c r="G698" s="17" t="s">
        <v>55</v>
      </c>
      <c r="H698" s="16" t="s">
        <v>54</v>
      </c>
    </row>
    <row r="699" spans="1:8" x14ac:dyDescent="0.25">
      <c r="A699" s="11">
        <v>45303</v>
      </c>
      <c r="B699" s="15">
        <v>17485</v>
      </c>
      <c r="C699" s="15">
        <v>7199998263</v>
      </c>
      <c r="D699" s="14" t="s">
        <v>133</v>
      </c>
      <c r="E699" s="13" t="s">
        <v>282</v>
      </c>
      <c r="F699" s="12">
        <v>4145</v>
      </c>
      <c r="G699" s="11"/>
      <c r="H699" s="77">
        <f>SUM(F699:F707)</f>
        <v>4145</v>
      </c>
    </row>
    <row r="700" spans="1:8" x14ac:dyDescent="0.25">
      <c r="A700" s="11"/>
      <c r="B700" s="15"/>
      <c r="C700" s="15"/>
      <c r="D700" s="14"/>
      <c r="E700" s="13"/>
      <c r="F700" s="12"/>
      <c r="G700" s="11"/>
      <c r="H700" s="91"/>
    </row>
    <row r="701" spans="1:8" x14ac:dyDescent="0.25">
      <c r="A701" s="11"/>
      <c r="B701" s="15"/>
      <c r="C701" s="15"/>
      <c r="D701" s="14"/>
      <c r="E701" s="13"/>
      <c r="F701" s="12"/>
      <c r="G701" s="11"/>
      <c r="H701" s="91"/>
    </row>
    <row r="702" spans="1:8" x14ac:dyDescent="0.25">
      <c r="A702" s="11"/>
      <c r="B702" s="15"/>
      <c r="C702" s="15"/>
      <c r="D702" s="14"/>
      <c r="E702" s="13"/>
      <c r="F702" s="12"/>
      <c r="G702" s="11"/>
      <c r="H702" s="91"/>
    </row>
    <row r="703" spans="1:8" x14ac:dyDescent="0.25">
      <c r="A703" s="11"/>
      <c r="B703" s="15"/>
      <c r="C703" s="15"/>
      <c r="D703" s="14"/>
      <c r="E703" s="13"/>
      <c r="F703" s="12"/>
      <c r="G703" s="11"/>
      <c r="H703" s="91"/>
    </row>
    <row r="704" spans="1:8" x14ac:dyDescent="0.25">
      <c r="A704" s="11"/>
      <c r="B704" s="15"/>
      <c r="C704" s="15"/>
      <c r="D704" s="14"/>
      <c r="E704" s="13"/>
      <c r="F704" s="12"/>
      <c r="G704" s="11"/>
      <c r="H704" s="91"/>
    </row>
    <row r="705" spans="1:8" x14ac:dyDescent="0.25">
      <c r="A705" s="11"/>
      <c r="B705" s="15"/>
      <c r="C705" s="15"/>
      <c r="D705" s="14"/>
      <c r="E705" s="13"/>
      <c r="F705" s="12"/>
      <c r="G705" s="11"/>
      <c r="H705" s="91"/>
    </row>
    <row r="706" spans="1:8" x14ac:dyDescent="0.25">
      <c r="A706" s="11"/>
      <c r="B706" s="15"/>
      <c r="C706" s="15"/>
      <c r="D706" s="14"/>
      <c r="E706" s="13"/>
      <c r="F706" s="12"/>
      <c r="G706" s="11"/>
      <c r="H706" s="91"/>
    </row>
    <row r="707" spans="1:8" x14ac:dyDescent="0.25">
      <c r="A707" s="11"/>
      <c r="B707" s="15"/>
      <c r="C707" s="15"/>
      <c r="D707" s="14"/>
      <c r="E707" s="13"/>
      <c r="F707" s="12"/>
      <c r="G707" s="11"/>
      <c r="H707" s="92"/>
    </row>
  </sheetData>
  <mergeCells count="93">
    <mergeCell ref="H693:H697"/>
    <mergeCell ref="H699:H707"/>
    <mergeCell ref="H568:H576"/>
    <mergeCell ref="H674:H684"/>
    <mergeCell ref="H686:H691"/>
    <mergeCell ref="H380:H390"/>
    <mergeCell ref="H392:H402"/>
    <mergeCell ref="H404:H413"/>
    <mergeCell ref="H590:H598"/>
    <mergeCell ref="H600:H610"/>
    <mergeCell ref="H612:H613"/>
    <mergeCell ref="H668:H672"/>
    <mergeCell ref="H658:H666"/>
    <mergeCell ref="H646:H656"/>
    <mergeCell ref="H634:H644"/>
    <mergeCell ref="H615:H625"/>
    <mergeCell ref="H627:H632"/>
    <mergeCell ref="H272:H284"/>
    <mergeCell ref="H59:H60"/>
    <mergeCell ref="E59:E60"/>
    <mergeCell ref="H511:H522"/>
    <mergeCell ref="H578:H588"/>
    <mergeCell ref="H524:H534"/>
    <mergeCell ref="H536:H542"/>
    <mergeCell ref="H317:H324"/>
    <mergeCell ref="H475:H483"/>
    <mergeCell ref="H485:H493"/>
    <mergeCell ref="H326:H340"/>
    <mergeCell ref="H254:H270"/>
    <mergeCell ref="H365:H369"/>
    <mergeCell ref="H371:H378"/>
    <mergeCell ref="H196:H205"/>
    <mergeCell ref="H305:H315"/>
    <mergeCell ref="D117:D118"/>
    <mergeCell ref="D147:D148"/>
    <mergeCell ref="D68:D69"/>
    <mergeCell ref="D91:D92"/>
    <mergeCell ref="H91:H92"/>
    <mergeCell ref="H93:H116"/>
    <mergeCell ref="H70:H90"/>
    <mergeCell ref="H117:H118"/>
    <mergeCell ref="F91:F92"/>
    <mergeCell ref="G91:G92"/>
    <mergeCell ref="F117:F118"/>
    <mergeCell ref="G117:G118"/>
    <mergeCell ref="D59:D60"/>
    <mergeCell ref="F59:F60"/>
    <mergeCell ref="G59:G60"/>
    <mergeCell ref="H171:H177"/>
    <mergeCell ref="H1:H2"/>
    <mergeCell ref="H27:H28"/>
    <mergeCell ref="H3:H26"/>
    <mergeCell ref="H34:H58"/>
    <mergeCell ref="H68:H69"/>
    <mergeCell ref="H142:H150"/>
    <mergeCell ref="H119:H140"/>
    <mergeCell ref="D1:D2"/>
    <mergeCell ref="F1:F2"/>
    <mergeCell ref="G1:G2"/>
    <mergeCell ref="D27:D28"/>
    <mergeCell ref="F27:F28"/>
    <mergeCell ref="G27:G28"/>
    <mergeCell ref="H286:H289"/>
    <mergeCell ref="H179:H194"/>
    <mergeCell ref="D32:D33"/>
    <mergeCell ref="F32:F33"/>
    <mergeCell ref="G32:G33"/>
    <mergeCell ref="H29:H31"/>
    <mergeCell ref="H32:H33"/>
    <mergeCell ref="F68:F69"/>
    <mergeCell ref="G68:G69"/>
    <mergeCell ref="H152:H169"/>
    <mergeCell ref="H61:H67"/>
    <mergeCell ref="H244:H252"/>
    <mergeCell ref="H207:H216"/>
    <mergeCell ref="H218:H228"/>
    <mergeCell ref="H230:H242"/>
    <mergeCell ref="H291:H303"/>
    <mergeCell ref="A628:A630"/>
    <mergeCell ref="C628:C630"/>
    <mergeCell ref="D628:D630"/>
    <mergeCell ref="D631:D632"/>
    <mergeCell ref="C631:C632"/>
    <mergeCell ref="H415:H425"/>
    <mergeCell ref="H427:H442"/>
    <mergeCell ref="H502:H509"/>
    <mergeCell ref="H544:H553"/>
    <mergeCell ref="H555:H566"/>
    <mergeCell ref="H342:H363"/>
    <mergeCell ref="H495:H500"/>
    <mergeCell ref="H467:H473"/>
    <mergeCell ref="H444:H455"/>
    <mergeCell ref="H457:H465"/>
  </mergeCells>
  <pageMargins left="0.25" right="0.25" top="0.75" bottom="0.75" header="0.3" footer="0.3"/>
  <pageSetup scale="6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A18CC-27C6-45DD-985C-340864D9933C}">
  <dimension ref="A1:AG30"/>
  <sheetViews>
    <sheetView zoomScaleNormal="100" workbookViewId="0">
      <selection activeCell="J4" sqref="J4:K4"/>
    </sheetView>
  </sheetViews>
  <sheetFormatPr defaultRowHeight="15" x14ac:dyDescent="0.25"/>
  <cols>
    <col min="1" max="1" width="16.7109375" style="93" customWidth="1"/>
    <col min="2" max="2" width="25.140625" style="94" customWidth="1"/>
    <col min="3" max="3" width="26.7109375" style="94" customWidth="1"/>
    <col min="4" max="4" width="2.85546875" style="94" customWidth="1"/>
    <col min="5" max="8" width="9" style="94" customWidth="1"/>
    <col min="9" max="9" width="22" style="93" bestFit="1" customWidth="1"/>
    <col min="10" max="11" width="13.7109375" style="94" customWidth="1"/>
    <col min="12" max="33" width="13.7109375" style="93" customWidth="1"/>
    <col min="34" max="16384" width="9.140625" style="93"/>
  </cols>
  <sheetData>
    <row r="1" spans="1:33" ht="15.75" thickBot="1" x14ac:dyDescent="0.3">
      <c r="J1" s="184">
        <v>386</v>
      </c>
      <c r="K1" s="184"/>
    </row>
    <row r="2" spans="1:33" s="177" customFormat="1" ht="15.75" thickBot="1" x14ac:dyDescent="0.3">
      <c r="A2" s="183"/>
      <c r="B2" s="179" t="s">
        <v>697</v>
      </c>
      <c r="C2" s="182"/>
      <c r="D2" s="181"/>
      <c r="E2" s="120"/>
      <c r="F2" s="120"/>
      <c r="G2" s="120"/>
      <c r="H2" s="120"/>
      <c r="I2" s="180"/>
      <c r="J2" s="179">
        <v>11</v>
      </c>
      <c r="K2" s="178"/>
      <c r="L2" s="179">
        <v>12</v>
      </c>
      <c r="M2" s="178"/>
      <c r="N2" s="179">
        <v>12</v>
      </c>
      <c r="O2" s="178"/>
      <c r="P2" s="179">
        <v>12</v>
      </c>
      <c r="Q2" s="178"/>
      <c r="R2" s="179">
        <v>12</v>
      </c>
      <c r="S2" s="178"/>
      <c r="T2" s="179">
        <v>12</v>
      </c>
      <c r="U2" s="178"/>
      <c r="V2" s="179"/>
      <c r="W2" s="178"/>
      <c r="X2" s="179"/>
      <c r="Y2" s="178"/>
      <c r="Z2" s="179"/>
      <c r="AA2" s="178"/>
      <c r="AB2" s="179"/>
      <c r="AC2" s="178"/>
      <c r="AD2" s="179"/>
      <c r="AE2" s="178"/>
      <c r="AF2" s="179"/>
      <c r="AG2" s="178"/>
    </row>
    <row r="3" spans="1:33" x14ac:dyDescent="0.25">
      <c r="B3" s="176" t="s">
        <v>696</v>
      </c>
      <c r="C3" s="175"/>
      <c r="D3" s="174"/>
      <c r="E3" s="173"/>
      <c r="F3" s="173"/>
      <c r="G3" s="173"/>
      <c r="H3" s="173"/>
      <c r="J3" s="172" t="s">
        <v>695</v>
      </c>
      <c r="K3" s="171"/>
      <c r="L3" s="172" t="s">
        <v>694</v>
      </c>
      <c r="M3" s="171"/>
      <c r="N3" s="172" t="s">
        <v>693</v>
      </c>
      <c r="O3" s="171"/>
      <c r="P3" s="172" t="s">
        <v>692</v>
      </c>
      <c r="Q3" s="171"/>
      <c r="R3" s="172" t="s">
        <v>691</v>
      </c>
      <c r="S3" s="171"/>
      <c r="T3" s="172">
        <v>2018</v>
      </c>
      <c r="U3" s="171"/>
      <c r="V3" s="172">
        <v>2017</v>
      </c>
      <c r="W3" s="171"/>
      <c r="X3" s="172">
        <v>2016</v>
      </c>
      <c r="Y3" s="171"/>
      <c r="Z3" s="172">
        <v>2015</v>
      </c>
      <c r="AA3" s="171"/>
      <c r="AB3" s="172">
        <v>2014</v>
      </c>
      <c r="AC3" s="171"/>
      <c r="AD3" s="172">
        <v>2013</v>
      </c>
      <c r="AE3" s="171"/>
      <c r="AF3" s="172">
        <v>2012</v>
      </c>
      <c r="AG3" s="171"/>
    </row>
    <row r="4" spans="1:33" x14ac:dyDescent="0.25">
      <c r="A4" s="108" t="s">
        <v>667</v>
      </c>
      <c r="B4" s="170" t="s">
        <v>690</v>
      </c>
      <c r="C4" s="169"/>
      <c r="D4" s="158"/>
      <c r="E4" s="157"/>
      <c r="F4" s="157"/>
      <c r="G4" s="157"/>
      <c r="H4" s="157"/>
      <c r="I4" s="108" t="s">
        <v>667</v>
      </c>
      <c r="J4" s="168">
        <f>J5+J6+J7</f>
        <v>178079.4</v>
      </c>
      <c r="K4" s="167"/>
      <c r="L4" s="168">
        <f>L5+L6+L7</f>
        <v>215274.77000000002</v>
      </c>
      <c r="M4" s="167"/>
      <c r="N4" s="168">
        <v>214649</v>
      </c>
      <c r="O4" s="167"/>
      <c r="P4" s="168">
        <f>P5+P6+P7</f>
        <v>239752.98</v>
      </c>
      <c r="Q4" s="167"/>
      <c r="R4" s="168">
        <f>R5+R6+R7</f>
        <v>330058.32</v>
      </c>
      <c r="S4" s="167"/>
      <c r="T4" s="168">
        <f>T5+T6+T7</f>
        <v>284000.5</v>
      </c>
      <c r="U4" s="167"/>
      <c r="V4" s="168"/>
      <c r="W4" s="167"/>
      <c r="X4" s="168">
        <f>'[1]2018'!G3</f>
        <v>0</v>
      </c>
      <c r="Y4" s="167"/>
      <c r="Z4" s="168">
        <f>'[1]2018'!I3</f>
        <v>0</v>
      </c>
      <c r="AA4" s="167"/>
      <c r="AB4" s="168">
        <f>'[1]2018'!K3</f>
        <v>0</v>
      </c>
      <c r="AC4" s="167"/>
      <c r="AD4" s="168">
        <f>'[1]2018'!M3</f>
        <v>0</v>
      </c>
      <c r="AE4" s="167"/>
      <c r="AF4" s="168">
        <f>'[1]2018'!O3</f>
        <v>0</v>
      </c>
      <c r="AG4" s="167"/>
    </row>
    <row r="5" spans="1:33" x14ac:dyDescent="0.25">
      <c r="A5" s="108" t="s">
        <v>665</v>
      </c>
      <c r="B5" s="154" t="s">
        <v>689</v>
      </c>
      <c r="C5" s="153" t="s">
        <v>685</v>
      </c>
      <c r="D5" s="152"/>
      <c r="E5" s="151" t="s">
        <v>684</v>
      </c>
      <c r="F5" s="151" t="s">
        <v>688</v>
      </c>
      <c r="G5" s="151" t="s">
        <v>682</v>
      </c>
      <c r="H5" s="151">
        <f>K5</f>
        <v>0.42629860612737913</v>
      </c>
      <c r="I5" s="108" t="s">
        <v>665</v>
      </c>
      <c r="J5" s="150">
        <f>'2023 ACTUAL'!O6</f>
        <v>75915</v>
      </c>
      <c r="K5" s="149">
        <f>J5/J4</f>
        <v>0.42629860612737913</v>
      </c>
      <c r="L5" s="150">
        <v>98856.25</v>
      </c>
      <c r="M5" s="149">
        <f>L5/L4</f>
        <v>0.45920964170580691</v>
      </c>
      <c r="N5" s="150">
        <v>82967</v>
      </c>
      <c r="O5" s="149">
        <f>N5/N4</f>
        <v>0.38652404623361858</v>
      </c>
      <c r="P5" s="150">
        <v>114890.45</v>
      </c>
      <c r="Q5" s="149">
        <f>P5/P4</f>
        <v>0.47920342846207792</v>
      </c>
      <c r="R5" s="150">
        <v>140462.92000000001</v>
      </c>
      <c r="S5" s="149">
        <f>R5/R4</f>
        <v>0.42557000229535197</v>
      </c>
      <c r="T5" s="150">
        <v>107729.89</v>
      </c>
      <c r="U5" s="149">
        <f>T5/T4</f>
        <v>0.37932993075716415</v>
      </c>
      <c r="V5" s="150"/>
      <c r="W5" s="149" t="e">
        <f>V5/V4</f>
        <v>#DIV/0!</v>
      </c>
      <c r="X5" s="150"/>
      <c r="Y5" s="149" t="e">
        <f>X5/X4</f>
        <v>#DIV/0!</v>
      </c>
      <c r="Z5" s="150"/>
      <c r="AA5" s="149" t="e">
        <f>Z5/Z4</f>
        <v>#DIV/0!</v>
      </c>
      <c r="AB5" s="150"/>
      <c r="AC5" s="149" t="e">
        <f>AB5/AB4</f>
        <v>#DIV/0!</v>
      </c>
      <c r="AD5" s="150"/>
      <c r="AE5" s="149" t="e">
        <f>AD5/AD4</f>
        <v>#DIV/0!</v>
      </c>
      <c r="AF5" s="150"/>
      <c r="AG5" s="149" t="e">
        <f>AF5/AF4</f>
        <v>#DIV/0!</v>
      </c>
    </row>
    <row r="6" spans="1:33" x14ac:dyDescent="0.25">
      <c r="A6" s="108" t="s">
        <v>663</v>
      </c>
      <c r="B6" s="154" t="s">
        <v>687</v>
      </c>
      <c r="C6" s="153" t="s">
        <v>685</v>
      </c>
      <c r="D6" s="152"/>
      <c r="E6" s="151"/>
      <c r="F6" s="151"/>
      <c r="G6" s="151"/>
      <c r="H6" s="151"/>
      <c r="I6" s="108" t="s">
        <v>663</v>
      </c>
      <c r="J6" s="150">
        <f>'2023 ACTUAL'!O7+'2023 ACTUAL'!O8+'2023 ACTUAL'!O11+'2023 ACTUAL'!O12+'2023 ACTUAL'!O15+'2023 ACTUAL'!O17+'2023 ACTUAL'!O20+'2023 ACTUAL'!O21+'2023 ACTUAL'!O22+'2023 ACTUAL'!O24+'2023 ACTUAL'!O27+'2023 ACTUAL'!O46+'2023 ACTUAL'!O47+'2023 ACTUAL'!O50</f>
        <v>61807.880000000005</v>
      </c>
      <c r="K6" s="149">
        <f>J6/J4</f>
        <v>0.34708045961520539</v>
      </c>
      <c r="L6" s="150">
        <v>41654</v>
      </c>
      <c r="M6" s="149">
        <f>L6/L4</f>
        <v>0.19349225178593848</v>
      </c>
      <c r="N6" s="150">
        <v>58590</v>
      </c>
      <c r="O6" s="149">
        <f>N6/N4</f>
        <v>0.27295724648146508</v>
      </c>
      <c r="P6" s="150">
        <v>39785</v>
      </c>
      <c r="Q6" s="149">
        <f>P6/P4</f>
        <v>0.16594162875472912</v>
      </c>
      <c r="R6" s="150">
        <v>91232.5</v>
      </c>
      <c r="S6" s="149">
        <f>R6/R4</f>
        <v>0.27641327144851247</v>
      </c>
      <c r="T6" s="150">
        <v>86840</v>
      </c>
      <c r="U6" s="149">
        <f>T6/T4</f>
        <v>0.30577410955262402</v>
      </c>
      <c r="V6" s="150">
        <f>'[1]2018'!E5</f>
        <v>0</v>
      </c>
      <c r="W6" s="149" t="e">
        <f>V6/V4</f>
        <v>#DIV/0!</v>
      </c>
      <c r="X6" s="150"/>
      <c r="Y6" s="149" t="e">
        <f>X6/X4</f>
        <v>#DIV/0!</v>
      </c>
      <c r="Z6" s="150"/>
      <c r="AA6" s="149" t="e">
        <f>Z6/Z4</f>
        <v>#DIV/0!</v>
      </c>
      <c r="AB6" s="150"/>
      <c r="AC6" s="149" t="e">
        <f>AB6/AB4</f>
        <v>#DIV/0!</v>
      </c>
      <c r="AD6" s="150"/>
      <c r="AE6" s="149" t="e">
        <f>AD6/AD4</f>
        <v>#DIV/0!</v>
      </c>
      <c r="AF6" s="150"/>
      <c r="AG6" s="149" t="e">
        <f>AF6/AF4</f>
        <v>#DIV/0!</v>
      </c>
    </row>
    <row r="7" spans="1:33" ht="15.75" thickBot="1" x14ac:dyDescent="0.3">
      <c r="A7" s="108" t="s">
        <v>661</v>
      </c>
      <c r="B7" s="166" t="s">
        <v>686</v>
      </c>
      <c r="C7" s="165" t="s">
        <v>685</v>
      </c>
      <c r="D7" s="152"/>
      <c r="E7" s="151" t="s">
        <v>684</v>
      </c>
      <c r="F7" s="151" t="s">
        <v>683</v>
      </c>
      <c r="G7" s="151" t="s">
        <v>682</v>
      </c>
      <c r="H7" s="151">
        <f>K7</f>
        <v>0.22662093425741547</v>
      </c>
      <c r="I7" s="108" t="s">
        <v>661</v>
      </c>
      <c r="J7" s="150">
        <f>'2023 ACTUAL'!O54</f>
        <v>40356.51999999999</v>
      </c>
      <c r="K7" s="149">
        <f>J7/J4</f>
        <v>0.22662093425741547</v>
      </c>
      <c r="L7" s="150">
        <v>74764.52</v>
      </c>
      <c r="M7" s="149">
        <f>L7/L4</f>
        <v>0.34729810650825454</v>
      </c>
      <c r="N7" s="150">
        <v>73092</v>
      </c>
      <c r="O7" s="149">
        <f>N7/N4</f>
        <v>0.34051870728491629</v>
      </c>
      <c r="P7" s="150">
        <v>85077.53</v>
      </c>
      <c r="Q7" s="149">
        <f>P7/P4</f>
        <v>0.35485494278319291</v>
      </c>
      <c r="R7" s="150">
        <v>98362.9</v>
      </c>
      <c r="S7" s="149">
        <f>R7/R4</f>
        <v>0.29801672625613557</v>
      </c>
      <c r="T7" s="150">
        <v>89430.61</v>
      </c>
      <c r="U7" s="149">
        <f>T7/T4</f>
        <v>0.31489595969021184</v>
      </c>
      <c r="V7" s="150">
        <f>'[1]2018'!E6</f>
        <v>0</v>
      </c>
      <c r="W7" s="149" t="e">
        <f>V7/V4</f>
        <v>#DIV/0!</v>
      </c>
      <c r="X7" s="150"/>
      <c r="Y7" s="149" t="e">
        <f>X7/X4</f>
        <v>#DIV/0!</v>
      </c>
      <c r="Z7" s="150"/>
      <c r="AA7" s="149" t="e">
        <f>Z7/Z4</f>
        <v>#DIV/0!</v>
      </c>
      <c r="AB7" s="150"/>
      <c r="AC7" s="149" t="e">
        <f>AB7/AB4</f>
        <v>#DIV/0!</v>
      </c>
      <c r="AD7" s="150"/>
      <c r="AE7" s="149" t="e">
        <f>AD7/AD4</f>
        <v>#DIV/0!</v>
      </c>
      <c r="AF7" s="150"/>
      <c r="AG7" s="149" t="e">
        <f>AF7/AF4</f>
        <v>#DIV/0!</v>
      </c>
    </row>
    <row r="8" spans="1:33" x14ac:dyDescent="0.25">
      <c r="A8" s="108"/>
      <c r="B8" s="164"/>
      <c r="C8" s="163"/>
      <c r="D8" s="152"/>
      <c r="E8" s="151"/>
      <c r="F8" s="151"/>
      <c r="G8" s="151"/>
      <c r="H8" s="151"/>
      <c r="I8" s="108"/>
      <c r="J8" s="162"/>
      <c r="K8" s="161"/>
      <c r="L8" s="162"/>
      <c r="M8" s="161"/>
      <c r="N8" s="162"/>
      <c r="O8" s="161"/>
      <c r="P8" s="162"/>
      <c r="Q8" s="161"/>
      <c r="R8" s="162"/>
      <c r="S8" s="161"/>
      <c r="T8" s="162"/>
      <c r="U8" s="161"/>
      <c r="V8" s="162"/>
      <c r="W8" s="161"/>
      <c r="X8" s="162"/>
      <c r="Y8" s="161"/>
      <c r="Z8" s="162"/>
      <c r="AA8" s="161"/>
      <c r="AB8" s="162"/>
      <c r="AC8" s="161"/>
      <c r="AD8" s="162"/>
      <c r="AE8" s="161"/>
      <c r="AF8" s="162"/>
      <c r="AG8" s="161"/>
    </row>
    <row r="9" spans="1:33" ht="15.75" thickBot="1" x14ac:dyDescent="0.3">
      <c r="A9" s="108"/>
      <c r="B9" s="164"/>
      <c r="C9" s="163"/>
      <c r="D9" s="152"/>
      <c r="E9" s="151"/>
      <c r="F9" s="151"/>
      <c r="G9" s="151"/>
      <c r="H9" s="151"/>
      <c r="I9" s="108"/>
      <c r="J9" s="162"/>
      <c r="K9" s="161"/>
      <c r="L9" s="162"/>
      <c r="M9" s="161"/>
      <c r="N9" s="162"/>
      <c r="O9" s="161"/>
      <c r="P9" s="162"/>
      <c r="Q9" s="161"/>
      <c r="R9" s="162"/>
      <c r="S9" s="161"/>
      <c r="T9" s="162"/>
      <c r="U9" s="161"/>
      <c r="V9" s="162"/>
      <c r="W9" s="161"/>
      <c r="X9" s="162"/>
      <c r="Y9" s="161"/>
      <c r="Z9" s="162"/>
      <c r="AA9" s="161"/>
      <c r="AB9" s="162"/>
      <c r="AC9" s="161"/>
      <c r="AD9" s="162"/>
      <c r="AE9" s="161"/>
      <c r="AF9" s="162"/>
      <c r="AG9" s="161"/>
    </row>
    <row r="10" spans="1:33" x14ac:dyDescent="0.25">
      <c r="A10" s="108" t="s">
        <v>659</v>
      </c>
      <c r="B10" s="160" t="s">
        <v>681</v>
      </c>
      <c r="C10" s="159"/>
      <c r="D10" s="158"/>
      <c r="E10" s="157"/>
      <c r="F10" s="157"/>
      <c r="G10" s="157"/>
      <c r="H10" s="157"/>
      <c r="I10" s="108" t="s">
        <v>659</v>
      </c>
      <c r="J10" s="156">
        <f>'2023 ACTUAL'!O95</f>
        <v>170795.25200000001</v>
      </c>
      <c r="K10" s="155"/>
      <c r="L10" s="156">
        <v>216048.79</v>
      </c>
      <c r="M10" s="155"/>
      <c r="N10" s="156">
        <v>215690.85</v>
      </c>
      <c r="O10" s="155"/>
      <c r="P10" s="156">
        <v>249418.61</v>
      </c>
      <c r="Q10" s="155"/>
      <c r="R10" s="156">
        <v>336057.11</v>
      </c>
      <c r="S10" s="155"/>
      <c r="T10" s="156">
        <v>324556.19</v>
      </c>
      <c r="U10" s="155"/>
      <c r="V10" s="156">
        <f>'[1]2018'!E10</f>
        <v>0</v>
      </c>
      <c r="W10" s="155"/>
      <c r="X10" s="156">
        <f>'[1]2018'!G10</f>
        <v>0</v>
      </c>
      <c r="Y10" s="155"/>
      <c r="Z10" s="156">
        <f>'[1]2018'!I10</f>
        <v>0</v>
      </c>
      <c r="AA10" s="155"/>
      <c r="AB10" s="156">
        <f>'[1]2018'!K10</f>
        <v>0</v>
      </c>
      <c r="AC10" s="155"/>
      <c r="AD10" s="156">
        <f>'[1]2018'!M10</f>
        <v>0</v>
      </c>
      <c r="AE10" s="155"/>
      <c r="AF10" s="156">
        <f>'[1]2018'!O10</f>
        <v>0</v>
      </c>
      <c r="AG10" s="155"/>
    </row>
    <row r="11" spans="1:33" x14ac:dyDescent="0.25">
      <c r="A11" s="108" t="s">
        <v>48</v>
      </c>
      <c r="B11" s="154" t="s">
        <v>680</v>
      </c>
      <c r="C11" s="153" t="s">
        <v>676</v>
      </c>
      <c r="D11" s="152"/>
      <c r="E11" s="151"/>
      <c r="F11" s="151"/>
      <c r="G11" s="151"/>
      <c r="H11" s="151"/>
      <c r="I11" s="108" t="s">
        <v>48</v>
      </c>
      <c r="J11" s="150">
        <f>'2023 ACTUAL'!O90</f>
        <v>99558.260000000024</v>
      </c>
      <c r="K11" s="149">
        <f>J11/J10</f>
        <v>0.58290999798987397</v>
      </c>
      <c r="L11" s="150">
        <v>97880.45</v>
      </c>
      <c r="M11" s="149">
        <f>L11/L10</f>
        <v>0.45304789719025962</v>
      </c>
      <c r="N11" s="150">
        <f>'[1]do not use3'!C11</f>
        <v>49592</v>
      </c>
      <c r="O11" s="149">
        <f>N11/N10</f>
        <v>0.22992166797988881</v>
      </c>
      <c r="P11" s="150">
        <v>101224.87</v>
      </c>
      <c r="Q11" s="149">
        <f>P11/P10</f>
        <v>0.40584329292830235</v>
      </c>
      <c r="R11" s="150">
        <v>123527.79</v>
      </c>
      <c r="S11" s="149">
        <f>R11/R10</f>
        <v>0.36757975452446162</v>
      </c>
      <c r="T11" s="150">
        <v>129102.33</v>
      </c>
      <c r="U11" s="149">
        <f>T11/T10</f>
        <v>0.39778113614163391</v>
      </c>
      <c r="V11" s="150">
        <f>'[1]2018'!E11</f>
        <v>0</v>
      </c>
      <c r="W11" s="149" t="e">
        <f>V11/V10</f>
        <v>#DIV/0!</v>
      </c>
      <c r="X11" s="150"/>
      <c r="Y11" s="149" t="e">
        <f>X11/X10</f>
        <v>#DIV/0!</v>
      </c>
      <c r="Z11" s="150"/>
      <c r="AA11" s="149" t="e">
        <f>Z11/Z10</f>
        <v>#DIV/0!</v>
      </c>
      <c r="AB11" s="150"/>
      <c r="AC11" s="149" t="e">
        <f>AB11/AB10</f>
        <v>#DIV/0!</v>
      </c>
      <c r="AD11" s="150"/>
      <c r="AE11" s="149" t="e">
        <f>AD11/AD10</f>
        <v>#DIV/0!</v>
      </c>
      <c r="AF11" s="150"/>
      <c r="AG11" s="149" t="e">
        <f>AF11/AF10</f>
        <v>#DIV/0!</v>
      </c>
    </row>
    <row r="12" spans="1:33" ht="15.75" thickBot="1" x14ac:dyDescent="0.3">
      <c r="A12" s="108" t="s">
        <v>678</v>
      </c>
      <c r="B12" s="148" t="s">
        <v>679</v>
      </c>
      <c r="C12" s="147"/>
      <c r="D12" s="146"/>
      <c r="E12" s="145"/>
      <c r="F12" s="145"/>
      <c r="G12" s="145"/>
      <c r="H12" s="145"/>
      <c r="I12" s="108" t="s">
        <v>678</v>
      </c>
      <c r="J12" s="144">
        <f>J11/J4</f>
        <v>0.55906668598389275</v>
      </c>
      <c r="K12" s="143"/>
      <c r="L12" s="144">
        <f>L11/L4</f>
        <v>0.45467682998801945</v>
      </c>
      <c r="M12" s="143"/>
      <c r="N12" s="144">
        <f>N11/N4</f>
        <v>0.23103764750825767</v>
      </c>
      <c r="O12" s="143"/>
      <c r="P12" s="144">
        <f>P11/P4</f>
        <v>0.42220484600441666</v>
      </c>
      <c r="Q12" s="143"/>
      <c r="R12" s="144">
        <f>R11/R4</f>
        <v>0.37426049432718433</v>
      </c>
      <c r="S12" s="143"/>
      <c r="T12" s="144">
        <f>T11/T4</f>
        <v>0.45458486868861148</v>
      </c>
      <c r="U12" s="143"/>
      <c r="V12" s="144" t="e">
        <f>V11/V4</f>
        <v>#DIV/0!</v>
      </c>
      <c r="W12" s="143"/>
      <c r="X12" s="144" t="e">
        <f>X11/X4</f>
        <v>#DIV/0!</v>
      </c>
      <c r="Y12" s="143"/>
      <c r="Z12" s="144" t="e">
        <f>Z11/Z4</f>
        <v>#DIV/0!</v>
      </c>
      <c r="AA12" s="143"/>
      <c r="AB12" s="144" t="e">
        <f>AB11/AB4</f>
        <v>#DIV/0!</v>
      </c>
      <c r="AC12" s="143"/>
      <c r="AD12" s="144" t="e">
        <f>AD11/AD4</f>
        <v>#DIV/0!</v>
      </c>
      <c r="AE12" s="143"/>
      <c r="AF12" s="144" t="e">
        <f>AF11/AF4</f>
        <v>#DIV/0!</v>
      </c>
      <c r="AG12" s="143"/>
    </row>
    <row r="13" spans="1:33" x14ac:dyDescent="0.25">
      <c r="A13" s="108" t="s">
        <v>655</v>
      </c>
      <c r="B13" s="154" t="s">
        <v>677</v>
      </c>
      <c r="C13" s="153" t="s">
        <v>676</v>
      </c>
      <c r="D13" s="152"/>
      <c r="E13" s="151"/>
      <c r="F13" s="151"/>
      <c r="G13" s="151"/>
      <c r="H13" s="151"/>
      <c r="I13" s="108" t="s">
        <v>655</v>
      </c>
      <c r="J13" s="150">
        <f>'2023 ACTUAL'!O9+'2023 ACTUAL'!O13+'2023 ACTUAL'!O16+'2023 ACTUAL'!O19+'2023 ACTUAL'!O25+'2023 ACTUAL'!O28+'2023 ACTUAL'!O30</f>
        <v>-37922.839999999997</v>
      </c>
      <c r="K13" s="149">
        <f>J13/J10</f>
        <v>-0.2220368514693839</v>
      </c>
      <c r="L13" s="150">
        <v>35987.33</v>
      </c>
      <c r="M13" s="149">
        <f>L13/L10</f>
        <v>0.16657038440252314</v>
      </c>
      <c r="N13" s="150">
        <v>37170.639999999999</v>
      </c>
      <c r="O13" s="149">
        <f>N13/N10</f>
        <v>0.17233294782787492</v>
      </c>
      <c r="P13" s="150">
        <v>3740.84</v>
      </c>
      <c r="Q13" s="149">
        <f>P13/P10</f>
        <v>1.4998239305399065E-2</v>
      </c>
      <c r="R13" s="150">
        <v>28850.52</v>
      </c>
      <c r="S13" s="149">
        <f>R13/R10</f>
        <v>8.5850050903550301E-2</v>
      </c>
      <c r="T13" s="150">
        <v>31816.46</v>
      </c>
      <c r="U13" s="149">
        <f>T13/T12</f>
        <v>69990.143076658642</v>
      </c>
      <c r="V13" s="150">
        <f>'[1]2018'!E13</f>
        <v>0</v>
      </c>
      <c r="W13" s="149" t="e">
        <f>V13/V12</f>
        <v>#DIV/0!</v>
      </c>
      <c r="X13" s="150"/>
      <c r="Y13" s="149" t="e">
        <f>X13/X12</f>
        <v>#DIV/0!</v>
      </c>
      <c r="Z13" s="150"/>
      <c r="AA13" s="149" t="e">
        <f>Z13/Z12</f>
        <v>#DIV/0!</v>
      </c>
      <c r="AB13" s="150"/>
      <c r="AC13" s="149" t="e">
        <f>AB13/AB12</f>
        <v>#DIV/0!</v>
      </c>
      <c r="AD13" s="150"/>
      <c r="AE13" s="149" t="e">
        <f>AD13/AD12</f>
        <v>#DIV/0!</v>
      </c>
      <c r="AF13" s="150"/>
      <c r="AG13" s="149" t="e">
        <f>AF13/AF12</f>
        <v>#DIV/0!</v>
      </c>
    </row>
    <row r="14" spans="1:33" ht="15.75" thickBot="1" x14ac:dyDescent="0.3">
      <c r="A14" s="108" t="s">
        <v>674</v>
      </c>
      <c r="B14" s="148" t="s">
        <v>675</v>
      </c>
      <c r="C14" s="147"/>
      <c r="D14" s="146"/>
      <c r="E14" s="145"/>
      <c r="F14" s="145"/>
      <c r="G14" s="145"/>
      <c r="H14" s="145"/>
      <c r="I14" s="108" t="s">
        <v>674</v>
      </c>
      <c r="J14" s="144">
        <f>J13/J6</f>
        <v>-0.6135599538440728</v>
      </c>
      <c r="K14" s="143"/>
      <c r="L14" s="144">
        <f>L13/L6</f>
        <v>0.86395856340327459</v>
      </c>
      <c r="M14" s="143"/>
      <c r="N14" s="144">
        <f>N13/N6</f>
        <v>0.63441952551629965</v>
      </c>
      <c r="O14" s="143"/>
      <c r="P14" s="144">
        <f>P13/P6</f>
        <v>9.4026391856227229E-2</v>
      </c>
      <c r="Q14" s="143"/>
      <c r="R14" s="144">
        <f>R13/R6</f>
        <v>0.31623072918093881</v>
      </c>
      <c r="S14" s="143"/>
      <c r="T14" s="144">
        <f>T13/T6</f>
        <v>0.36638023952095805</v>
      </c>
      <c r="U14" s="143"/>
      <c r="V14" s="144" t="e">
        <f>V13/V6</f>
        <v>#DIV/0!</v>
      </c>
      <c r="W14" s="143"/>
      <c r="X14" s="144" t="e">
        <f>X13/X6</f>
        <v>#DIV/0!</v>
      </c>
      <c r="Y14" s="143"/>
      <c r="Z14" s="144" t="e">
        <f>Z13/Z6</f>
        <v>#DIV/0!</v>
      </c>
      <c r="AA14" s="143"/>
      <c r="AB14" s="144" t="e">
        <f>AB13/AB6</f>
        <v>#DIV/0!</v>
      </c>
      <c r="AC14" s="143"/>
      <c r="AD14" s="144" t="e">
        <f>AD13/AD6</f>
        <v>#DIV/0!</v>
      </c>
      <c r="AE14" s="143"/>
      <c r="AF14" s="144" t="e">
        <f>AF13/AF6</f>
        <v>#DIV/0!</v>
      </c>
      <c r="AG14" s="143"/>
    </row>
    <row r="15" spans="1:33" ht="15.75" thickBot="1" x14ac:dyDescent="0.3">
      <c r="B15" s="142"/>
      <c r="C15" s="141"/>
      <c r="D15" s="140"/>
      <c r="E15" s="139"/>
      <c r="F15" s="139"/>
      <c r="G15" s="139"/>
      <c r="H15" s="139"/>
      <c r="J15" s="138"/>
      <c r="K15" s="137"/>
    </row>
    <row r="16" spans="1:33" ht="15.75" thickBot="1" x14ac:dyDescent="0.3">
      <c r="A16" s="108" t="s">
        <v>672</v>
      </c>
      <c r="B16" s="131" t="s">
        <v>673</v>
      </c>
      <c r="C16" s="130"/>
      <c r="D16" s="133"/>
      <c r="E16" s="100"/>
      <c r="F16" s="100"/>
      <c r="G16" s="100"/>
      <c r="H16" s="100"/>
      <c r="I16" s="108" t="s">
        <v>672</v>
      </c>
      <c r="J16" s="131">
        <f>J4-J10</f>
        <v>7284.1479999999865</v>
      </c>
      <c r="K16" s="130"/>
      <c r="L16" s="136">
        <f>L4-L10</f>
        <v>-774.01999999998952</v>
      </c>
      <c r="M16" s="135"/>
      <c r="N16" s="136">
        <f>N4-N10</f>
        <v>-1041.8500000000058</v>
      </c>
      <c r="O16" s="135"/>
      <c r="P16" s="136">
        <f>P4-P10</f>
        <v>-9665.6299999999756</v>
      </c>
      <c r="Q16" s="135"/>
      <c r="R16" s="136">
        <f>R4-R10</f>
        <v>-5998.789999999979</v>
      </c>
      <c r="S16" s="135"/>
      <c r="T16" s="136">
        <f>T4-T10</f>
        <v>-40555.69</v>
      </c>
      <c r="U16" s="135"/>
      <c r="V16" s="136">
        <f>V4-V10</f>
        <v>0</v>
      </c>
      <c r="W16" s="135"/>
      <c r="X16" s="136">
        <f>X4-X10</f>
        <v>0</v>
      </c>
      <c r="Y16" s="135"/>
      <c r="Z16" s="136">
        <f>Z4-Z10</f>
        <v>0</v>
      </c>
      <c r="AA16" s="135"/>
      <c r="AB16" s="136">
        <f>AB4-AB10</f>
        <v>0</v>
      </c>
      <c r="AC16" s="135"/>
      <c r="AD16" s="136">
        <f>AD4-AD10</f>
        <v>0</v>
      </c>
      <c r="AE16" s="135"/>
      <c r="AF16" s="136">
        <f>AF4-AF10</f>
        <v>0</v>
      </c>
      <c r="AG16" s="135"/>
    </row>
    <row r="17" spans="1:33" ht="15.75" thickBot="1" x14ac:dyDescent="0.3">
      <c r="A17" s="108"/>
      <c r="B17" s="134"/>
      <c r="C17" s="134"/>
      <c r="D17" s="133"/>
      <c r="E17" s="100"/>
      <c r="F17" s="100"/>
      <c r="G17" s="100"/>
      <c r="H17" s="132"/>
      <c r="I17" s="108" t="s">
        <v>671</v>
      </c>
      <c r="J17" s="131">
        <f>J4/J1</f>
        <v>461.34559585492224</v>
      </c>
      <c r="K17" s="130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</row>
    <row r="18" spans="1:33" ht="15.75" thickBot="1" x14ac:dyDescent="0.3">
      <c r="A18" s="108"/>
      <c r="B18" s="134"/>
      <c r="C18" s="134"/>
      <c r="D18" s="133"/>
      <c r="E18" s="100"/>
      <c r="F18" s="100"/>
      <c r="G18" s="100"/>
      <c r="H18" s="132"/>
      <c r="I18" s="108" t="s">
        <v>670</v>
      </c>
      <c r="J18" s="131">
        <f>J10/J1</f>
        <v>442.47474611398968</v>
      </c>
      <c r="K18" s="130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</row>
    <row r="19" spans="1:33" ht="15.75" thickBot="1" x14ac:dyDescent="0.3">
      <c r="D19" s="121"/>
      <c r="E19" s="120"/>
      <c r="F19" s="120"/>
      <c r="G19" s="120"/>
      <c r="H19" s="120"/>
    </row>
    <row r="20" spans="1:33" ht="15" customHeight="1" x14ac:dyDescent="0.25">
      <c r="A20" s="125"/>
      <c r="B20" s="128" t="s">
        <v>669</v>
      </c>
      <c r="C20" s="126"/>
      <c r="D20" s="121"/>
      <c r="E20" s="120"/>
      <c r="F20" s="120"/>
      <c r="G20" s="120"/>
      <c r="H20" s="120"/>
      <c r="J20" s="128" t="s">
        <v>669</v>
      </c>
      <c r="K20" s="127"/>
      <c r="L20" s="126"/>
    </row>
    <row r="21" spans="1:33" ht="15" customHeight="1" thickBot="1" x14ac:dyDescent="0.3">
      <c r="A21" s="125"/>
      <c r="B21" s="124"/>
      <c r="C21" s="122"/>
      <c r="D21" s="121"/>
      <c r="E21" s="120"/>
      <c r="F21" s="120"/>
      <c r="G21" s="120"/>
      <c r="H21" s="120"/>
      <c r="I21" s="125"/>
      <c r="J21" s="124"/>
      <c r="K21" s="123"/>
      <c r="L21" s="122"/>
    </row>
    <row r="22" spans="1:33" ht="15.75" thickBot="1" x14ac:dyDescent="0.3">
      <c r="D22" s="121"/>
      <c r="E22" s="120"/>
      <c r="F22" s="120"/>
      <c r="G22" s="120"/>
      <c r="H22" s="120"/>
    </row>
    <row r="23" spans="1:33" x14ac:dyDescent="0.25">
      <c r="A23" s="108" t="s">
        <v>667</v>
      </c>
      <c r="B23" s="119" t="s">
        <v>668</v>
      </c>
      <c r="C23" s="118"/>
      <c r="D23" s="109"/>
      <c r="E23" s="100"/>
      <c r="F23" s="100"/>
      <c r="G23" s="100"/>
      <c r="H23" s="100"/>
      <c r="I23" s="108" t="s">
        <v>667</v>
      </c>
      <c r="J23" s="116">
        <f>J4/J2</f>
        <v>16189.036363636364</v>
      </c>
      <c r="K23" s="117"/>
      <c r="L23" s="116">
        <f>L4/L2</f>
        <v>17939.564166666667</v>
      </c>
      <c r="M23" s="117"/>
      <c r="N23" s="116">
        <f>N4/N2</f>
        <v>17887.416666666668</v>
      </c>
      <c r="O23" s="117"/>
      <c r="P23" s="116">
        <f>P4/P2</f>
        <v>19979.415000000001</v>
      </c>
      <c r="Q23" s="117"/>
      <c r="R23" s="116">
        <f>R4/R2</f>
        <v>27504.86</v>
      </c>
      <c r="S23" s="117"/>
      <c r="T23" s="116">
        <f>T4/T2</f>
        <v>23666.708333333332</v>
      </c>
      <c r="U23" s="115"/>
      <c r="V23" s="114" t="e">
        <f>V4/V2</f>
        <v>#DIV/0!</v>
      </c>
      <c r="W23" s="113"/>
      <c r="X23" s="114" t="e">
        <f>X4/X2</f>
        <v>#DIV/0!</v>
      </c>
      <c r="Y23" s="113"/>
      <c r="Z23" s="114" t="e">
        <f>Z4/Z2</f>
        <v>#DIV/0!</v>
      </c>
      <c r="AA23" s="113"/>
      <c r="AB23" s="114" t="e">
        <f>AB4/AB2</f>
        <v>#DIV/0!</v>
      </c>
      <c r="AC23" s="113"/>
      <c r="AD23" s="114" t="e">
        <f>AD4/AD2</f>
        <v>#DIV/0!</v>
      </c>
      <c r="AE23" s="113"/>
      <c r="AF23" s="114" t="e">
        <f>AF4/AF2</f>
        <v>#DIV/0!</v>
      </c>
      <c r="AG23" s="113"/>
    </row>
    <row r="24" spans="1:33" x14ac:dyDescent="0.25">
      <c r="A24" s="108" t="s">
        <v>665</v>
      </c>
      <c r="B24" s="111" t="s">
        <v>666</v>
      </c>
      <c r="C24" s="110"/>
      <c r="D24" s="109"/>
      <c r="E24" s="100"/>
      <c r="F24" s="100"/>
      <c r="G24" s="100"/>
      <c r="H24" s="100"/>
      <c r="I24" s="108" t="s">
        <v>665</v>
      </c>
      <c r="J24" s="107">
        <f>J5/J2</f>
        <v>6901.363636363636</v>
      </c>
      <c r="K24" s="106">
        <f>J24/J23</f>
        <v>0.42629860612737913</v>
      </c>
      <c r="L24" s="107">
        <f>L5/L2</f>
        <v>8238.0208333333339</v>
      </c>
      <c r="M24" s="106">
        <f>L24/L23</f>
        <v>0.45920964170580697</v>
      </c>
      <c r="N24" s="107">
        <f>N5/N2</f>
        <v>6913.916666666667</v>
      </c>
      <c r="O24" s="106">
        <f>N24/N23</f>
        <v>0.38652404623361858</v>
      </c>
      <c r="P24" s="107">
        <f>P5/P2</f>
        <v>9574.2041666666664</v>
      </c>
      <c r="Q24" s="106">
        <f>P24/P23</f>
        <v>0.47920342846207792</v>
      </c>
      <c r="R24" s="107">
        <f>R5/R2</f>
        <v>11705.243333333334</v>
      </c>
      <c r="S24" s="106">
        <f>R24/R23</f>
        <v>0.42557000229535191</v>
      </c>
      <c r="T24" s="107">
        <f>T5/T2</f>
        <v>8977.4908333333333</v>
      </c>
      <c r="U24" s="106">
        <f>T24/T23</f>
        <v>0.3793299307571642</v>
      </c>
      <c r="V24" s="105" t="e">
        <f>V5/V2</f>
        <v>#DIV/0!</v>
      </c>
      <c r="W24" s="104"/>
      <c r="X24" s="105" t="e">
        <f>X5/X2</f>
        <v>#DIV/0!</v>
      </c>
      <c r="Y24" s="104"/>
      <c r="Z24" s="105" t="e">
        <f>Z5/Z2</f>
        <v>#DIV/0!</v>
      </c>
      <c r="AA24" s="104"/>
      <c r="AB24" s="105" t="e">
        <f>AB5/AB2</f>
        <v>#DIV/0!</v>
      </c>
      <c r="AC24" s="104"/>
      <c r="AD24" s="105" t="e">
        <f>AD5/AD2</f>
        <v>#DIV/0!</v>
      </c>
      <c r="AE24" s="104"/>
      <c r="AF24" s="105" t="e">
        <f>AF5/AF2</f>
        <v>#DIV/0!</v>
      </c>
      <c r="AG24" s="104"/>
    </row>
    <row r="25" spans="1:33" x14ac:dyDescent="0.25">
      <c r="A25" s="108" t="s">
        <v>663</v>
      </c>
      <c r="B25" s="111" t="s">
        <v>664</v>
      </c>
      <c r="C25" s="110"/>
      <c r="D25" s="109"/>
      <c r="E25" s="100"/>
      <c r="F25" s="100"/>
      <c r="G25" s="100"/>
      <c r="H25" s="100"/>
      <c r="I25" s="108" t="s">
        <v>663</v>
      </c>
      <c r="J25" s="107">
        <f>J6/J2</f>
        <v>5618.8981818181819</v>
      </c>
      <c r="K25" s="106">
        <f>J25/J23</f>
        <v>0.34708045961520534</v>
      </c>
      <c r="L25" s="107">
        <f>L6/L2</f>
        <v>3471.1666666666665</v>
      </c>
      <c r="M25" s="106">
        <f>L25/L23</f>
        <v>0.19349225178593848</v>
      </c>
      <c r="N25" s="107">
        <f>N6/N2</f>
        <v>4882.5</v>
      </c>
      <c r="O25" s="106">
        <f>N25/N23</f>
        <v>0.27295724648146508</v>
      </c>
      <c r="P25" s="107">
        <f>P6/P2</f>
        <v>3315.4166666666665</v>
      </c>
      <c r="Q25" s="106">
        <f>P25/P23</f>
        <v>0.16594162875472912</v>
      </c>
      <c r="R25" s="107">
        <f>R6/R2</f>
        <v>7602.708333333333</v>
      </c>
      <c r="S25" s="106">
        <f>R25/R23</f>
        <v>0.27641327144851247</v>
      </c>
      <c r="T25" s="107">
        <f>T6/T2</f>
        <v>7236.666666666667</v>
      </c>
      <c r="U25" s="106">
        <f>T25/T23</f>
        <v>0.30577410955262407</v>
      </c>
      <c r="V25" s="105" t="e">
        <f>V6/V2</f>
        <v>#DIV/0!</v>
      </c>
      <c r="W25" s="104"/>
      <c r="X25" s="105" t="e">
        <f>X6/X2</f>
        <v>#DIV/0!</v>
      </c>
      <c r="Y25" s="104"/>
      <c r="Z25" s="105" t="e">
        <f>Z6/Z2</f>
        <v>#DIV/0!</v>
      </c>
      <c r="AA25" s="104"/>
      <c r="AB25" s="105" t="e">
        <f>AB6/AB2</f>
        <v>#DIV/0!</v>
      </c>
      <c r="AC25" s="104"/>
      <c r="AD25" s="105" t="e">
        <f>AD6/AD2</f>
        <v>#DIV/0!</v>
      </c>
      <c r="AE25" s="104"/>
      <c r="AF25" s="105" t="e">
        <f>AF6/AF2</f>
        <v>#DIV/0!</v>
      </c>
      <c r="AG25" s="104"/>
    </row>
    <row r="26" spans="1:33" x14ac:dyDescent="0.25">
      <c r="A26" s="108" t="s">
        <v>661</v>
      </c>
      <c r="B26" s="111" t="s">
        <v>662</v>
      </c>
      <c r="C26" s="110"/>
      <c r="D26" s="109"/>
      <c r="E26" s="100"/>
      <c r="F26" s="100"/>
      <c r="G26" s="100"/>
      <c r="H26" s="100"/>
      <c r="I26" s="108" t="s">
        <v>661</v>
      </c>
      <c r="J26" s="107">
        <f>J7/J2</f>
        <v>3668.7745454545443</v>
      </c>
      <c r="K26" s="106">
        <f>J26/J23</f>
        <v>0.22662093425741545</v>
      </c>
      <c r="L26" s="107">
        <f>L7/L2</f>
        <v>6230.376666666667</v>
      </c>
      <c r="M26" s="106">
        <f>L26/L23</f>
        <v>0.34729810650825454</v>
      </c>
      <c r="N26" s="107">
        <f>N7/N2</f>
        <v>6091</v>
      </c>
      <c r="O26" s="106">
        <f>N26/N23</f>
        <v>0.34051870728491629</v>
      </c>
      <c r="P26" s="107">
        <f>P7/P2</f>
        <v>7089.7941666666666</v>
      </c>
      <c r="Q26" s="106">
        <f>P26/P23</f>
        <v>0.35485494278319291</v>
      </c>
      <c r="R26" s="107">
        <f>R7/R2</f>
        <v>8196.9083333333328</v>
      </c>
      <c r="S26" s="106">
        <f>R26/R23</f>
        <v>0.29801672625613557</v>
      </c>
      <c r="T26" s="107">
        <f>T7/T2</f>
        <v>7452.5508333333337</v>
      </c>
      <c r="U26" s="106">
        <f>T26/T23</f>
        <v>0.31489595969021184</v>
      </c>
      <c r="V26" s="105" t="e">
        <f>V7/V2</f>
        <v>#DIV/0!</v>
      </c>
      <c r="W26" s="104"/>
      <c r="X26" s="105" t="e">
        <f>X7/X2</f>
        <v>#DIV/0!</v>
      </c>
      <c r="Y26" s="104"/>
      <c r="Z26" s="105" t="e">
        <f>Z7/Z2</f>
        <v>#DIV/0!</v>
      </c>
      <c r="AA26" s="104"/>
      <c r="AB26" s="105" t="e">
        <f>AB7/AB2</f>
        <v>#DIV/0!</v>
      </c>
      <c r="AC26" s="104"/>
      <c r="AD26" s="105" t="e">
        <f>AD7/AD2</f>
        <v>#DIV/0!</v>
      </c>
      <c r="AE26" s="104"/>
      <c r="AF26" s="105" t="e">
        <f>AF7/AF2</f>
        <v>#DIV/0!</v>
      </c>
      <c r="AG26" s="104"/>
    </row>
    <row r="27" spans="1:33" x14ac:dyDescent="0.25">
      <c r="A27" s="108"/>
      <c r="B27" s="111"/>
      <c r="C27" s="110"/>
      <c r="D27" s="109"/>
      <c r="E27" s="100"/>
      <c r="F27" s="100"/>
      <c r="G27" s="100"/>
      <c r="H27" s="100"/>
      <c r="I27" s="108"/>
      <c r="J27" s="105"/>
      <c r="K27" s="104"/>
      <c r="L27" s="105"/>
      <c r="M27" s="104"/>
      <c r="N27" s="107"/>
      <c r="O27" s="112"/>
      <c r="P27" s="107"/>
      <c r="Q27" s="112"/>
      <c r="R27" s="107"/>
      <c r="S27" s="112"/>
      <c r="T27" s="107"/>
      <c r="U27" s="112"/>
      <c r="V27" s="105"/>
      <c r="W27" s="104"/>
      <c r="X27" s="105"/>
      <c r="Y27" s="104"/>
      <c r="Z27" s="105"/>
      <c r="AA27" s="104"/>
      <c r="AB27" s="105"/>
      <c r="AC27" s="104"/>
      <c r="AD27" s="105"/>
      <c r="AE27" s="104"/>
      <c r="AF27" s="105"/>
      <c r="AG27" s="104"/>
    </row>
    <row r="28" spans="1:33" x14ac:dyDescent="0.25">
      <c r="A28" s="108" t="s">
        <v>659</v>
      </c>
      <c r="B28" s="111" t="s">
        <v>660</v>
      </c>
      <c r="C28" s="110"/>
      <c r="D28" s="109"/>
      <c r="E28" s="100"/>
      <c r="F28" s="100"/>
      <c r="G28" s="100"/>
      <c r="H28" s="100"/>
      <c r="I28" s="108" t="s">
        <v>659</v>
      </c>
      <c r="J28" s="107">
        <f>J10/J2</f>
        <v>15526.841090909091</v>
      </c>
      <c r="K28" s="106"/>
      <c r="L28" s="107">
        <f>L10/L2</f>
        <v>18004.065833333334</v>
      </c>
      <c r="M28" s="106"/>
      <c r="N28" s="107">
        <f>N10/N2</f>
        <v>17974.237499999999</v>
      </c>
      <c r="O28" s="106"/>
      <c r="P28" s="107">
        <f>P10/P2</f>
        <v>20784.884166666667</v>
      </c>
      <c r="Q28" s="106"/>
      <c r="R28" s="107">
        <f>R10/R2</f>
        <v>28004.759166666667</v>
      </c>
      <c r="S28" s="106"/>
      <c r="T28" s="107">
        <f>T10/T2</f>
        <v>27046.349166666667</v>
      </c>
      <c r="U28" s="106"/>
      <c r="V28" s="105" t="e">
        <f>V10/V2</f>
        <v>#DIV/0!</v>
      </c>
      <c r="W28" s="104"/>
      <c r="X28" s="105" t="e">
        <f>X10/X2</f>
        <v>#DIV/0!</v>
      </c>
      <c r="Y28" s="104"/>
      <c r="Z28" s="105" t="e">
        <f>Z10/Z2</f>
        <v>#DIV/0!</v>
      </c>
      <c r="AA28" s="104"/>
      <c r="AB28" s="105" t="e">
        <f>AB10/AB2</f>
        <v>#DIV/0!</v>
      </c>
      <c r="AC28" s="104"/>
      <c r="AD28" s="105" t="e">
        <f>AD10/AD2</f>
        <v>#DIV/0!</v>
      </c>
      <c r="AE28" s="104"/>
      <c r="AF28" s="105" t="e">
        <f>AF10/AF2</f>
        <v>#DIV/0!</v>
      </c>
      <c r="AG28" s="104"/>
    </row>
    <row r="29" spans="1:33" x14ac:dyDescent="0.25">
      <c r="A29" s="108" t="s">
        <v>657</v>
      </c>
      <c r="B29" s="111" t="s">
        <v>658</v>
      </c>
      <c r="C29" s="110"/>
      <c r="D29" s="109"/>
      <c r="E29" s="100"/>
      <c r="F29" s="100"/>
      <c r="G29" s="100"/>
      <c r="H29" s="100"/>
      <c r="I29" s="108" t="s">
        <v>657</v>
      </c>
      <c r="J29" s="107">
        <f>J11/J2</f>
        <v>9050.7509090909116</v>
      </c>
      <c r="K29" s="106">
        <f>J29/J28</f>
        <v>0.58290999798987408</v>
      </c>
      <c r="L29" s="107">
        <f>L11/L2</f>
        <v>8156.7041666666664</v>
      </c>
      <c r="M29" s="106">
        <f>L29/L28</f>
        <v>0.45304789719025962</v>
      </c>
      <c r="N29" s="107">
        <f>N11/N2</f>
        <v>4132.666666666667</v>
      </c>
      <c r="O29" s="106">
        <f>N29/N28</f>
        <v>0.22992166797988883</v>
      </c>
      <c r="P29" s="107">
        <f>P11/P2</f>
        <v>8435.4058333333323</v>
      </c>
      <c r="Q29" s="106">
        <f>P29/P28</f>
        <v>0.40584329292830229</v>
      </c>
      <c r="R29" s="107">
        <f>R11/R2</f>
        <v>10293.9825</v>
      </c>
      <c r="S29" s="106">
        <f>R29/R28</f>
        <v>0.36757975452446162</v>
      </c>
      <c r="T29" s="107">
        <f>T11/T2</f>
        <v>10758.5275</v>
      </c>
      <c r="U29" s="106">
        <f>T29/T28</f>
        <v>0.39778113614163391</v>
      </c>
      <c r="V29" s="105" t="e">
        <f>V11/V2</f>
        <v>#DIV/0!</v>
      </c>
      <c r="W29" s="104"/>
      <c r="X29" s="105" t="e">
        <f>X11/X2</f>
        <v>#DIV/0!</v>
      </c>
      <c r="Y29" s="104"/>
      <c r="Z29" s="105" t="e">
        <f>Z11/Z2</f>
        <v>#DIV/0!</v>
      </c>
      <c r="AA29" s="104"/>
      <c r="AB29" s="105" t="e">
        <f>AB11/AB2</f>
        <v>#DIV/0!</v>
      </c>
      <c r="AC29" s="104"/>
      <c r="AD29" s="105" t="e">
        <f>AD11/AD2</f>
        <v>#DIV/0!</v>
      </c>
      <c r="AE29" s="104"/>
      <c r="AF29" s="105" t="e">
        <f>AF11/AF2</f>
        <v>#DIV/0!</v>
      </c>
      <c r="AG29" s="104"/>
    </row>
    <row r="30" spans="1:33" ht="15.75" thickBot="1" x14ac:dyDescent="0.3">
      <c r="A30" s="99" t="s">
        <v>655</v>
      </c>
      <c r="B30" s="103" t="s">
        <v>656</v>
      </c>
      <c r="C30" s="102"/>
      <c r="D30" s="101"/>
      <c r="E30" s="100"/>
      <c r="F30" s="100"/>
      <c r="G30" s="100"/>
      <c r="H30" s="100"/>
      <c r="I30" s="99" t="s">
        <v>655</v>
      </c>
      <c r="J30" s="98">
        <f>J13/J2</f>
        <v>-3447.5309090909086</v>
      </c>
      <c r="K30" s="97">
        <f>J30/J28</f>
        <v>-0.2220368514693839</v>
      </c>
      <c r="L30" s="98">
        <f>L13/L2</f>
        <v>2998.9441666666667</v>
      </c>
      <c r="M30" s="97">
        <f>L30/L28</f>
        <v>0.16657038440252314</v>
      </c>
      <c r="N30" s="98">
        <f>N13/N2</f>
        <v>3097.5533333333333</v>
      </c>
      <c r="O30" s="97">
        <f>N30/N28</f>
        <v>0.17233294782787495</v>
      </c>
      <c r="P30" s="98">
        <f>P13/P2</f>
        <v>311.73666666666668</v>
      </c>
      <c r="Q30" s="97">
        <f>P30/P28</f>
        <v>1.4998239305399064E-2</v>
      </c>
      <c r="R30" s="98">
        <f>R13/R2</f>
        <v>2404.21</v>
      </c>
      <c r="S30" s="97">
        <f>R30/R28</f>
        <v>8.5850050903550287E-2</v>
      </c>
      <c r="T30" s="98">
        <f>T13/T2</f>
        <v>2651.3716666666664</v>
      </c>
      <c r="U30" s="97">
        <f>T30/T28</f>
        <v>9.8030667663432935E-2</v>
      </c>
      <c r="V30" s="96"/>
      <c r="W30" s="95"/>
      <c r="X30" s="96"/>
      <c r="Y30" s="95"/>
      <c r="Z30" s="96"/>
      <c r="AA30" s="95"/>
      <c r="AB30" s="96"/>
      <c r="AC30" s="95"/>
      <c r="AD30" s="96"/>
      <c r="AE30" s="95"/>
      <c r="AF30" s="96"/>
      <c r="AG30" s="95"/>
    </row>
  </sheetData>
  <sheetProtection selectLockedCells="1"/>
  <mergeCells count="155">
    <mergeCell ref="AB2:AC2"/>
    <mergeCell ref="AD2:AE2"/>
    <mergeCell ref="B2:C2"/>
    <mergeCell ref="J2:K2"/>
    <mergeCell ref="L2:M2"/>
    <mergeCell ref="N2:O2"/>
    <mergeCell ref="AF2:AG2"/>
    <mergeCell ref="B3:C3"/>
    <mergeCell ref="J3:K3"/>
    <mergeCell ref="L3:M3"/>
    <mergeCell ref="N3:O3"/>
    <mergeCell ref="P3:Q3"/>
    <mergeCell ref="R3:S3"/>
    <mergeCell ref="T3:U3"/>
    <mergeCell ref="V3:W3"/>
    <mergeCell ref="X3:Y3"/>
    <mergeCell ref="AB4:AC4"/>
    <mergeCell ref="AD4:AE4"/>
    <mergeCell ref="J1:K1"/>
    <mergeCell ref="J18:K18"/>
    <mergeCell ref="J17:K17"/>
    <mergeCell ref="H17:H18"/>
    <mergeCell ref="T2:U2"/>
    <mergeCell ref="V2:W2"/>
    <mergeCell ref="X2:Y2"/>
    <mergeCell ref="Z2:AA2"/>
    <mergeCell ref="AB3:AC3"/>
    <mergeCell ref="AD3:AE3"/>
    <mergeCell ref="AF3:AG3"/>
    <mergeCell ref="B4:C4"/>
    <mergeCell ref="J4:K4"/>
    <mergeCell ref="L4:M4"/>
    <mergeCell ref="N4:O4"/>
    <mergeCell ref="P4:Q4"/>
    <mergeCell ref="R4:S4"/>
    <mergeCell ref="AF4:AG4"/>
    <mergeCell ref="T10:U10"/>
    <mergeCell ref="V10:W10"/>
    <mergeCell ref="X10:Y10"/>
    <mergeCell ref="P2:Q2"/>
    <mergeCell ref="R2:S2"/>
    <mergeCell ref="Z3:AA3"/>
    <mergeCell ref="T4:U4"/>
    <mergeCell ref="V4:W4"/>
    <mergeCell ref="X4:Y4"/>
    <mergeCell ref="Z4:AA4"/>
    <mergeCell ref="B10:C10"/>
    <mergeCell ref="J10:K10"/>
    <mergeCell ref="L10:M10"/>
    <mergeCell ref="N10:O10"/>
    <mergeCell ref="P10:Q10"/>
    <mergeCell ref="R10:S10"/>
    <mergeCell ref="AF10:AG10"/>
    <mergeCell ref="B12:C12"/>
    <mergeCell ref="J12:K12"/>
    <mergeCell ref="L12:M12"/>
    <mergeCell ref="N12:O12"/>
    <mergeCell ref="P12:Q12"/>
    <mergeCell ref="R12:S12"/>
    <mergeCell ref="AF12:AG12"/>
    <mergeCell ref="T12:U12"/>
    <mergeCell ref="V12:W12"/>
    <mergeCell ref="T14:U14"/>
    <mergeCell ref="V14:W14"/>
    <mergeCell ref="X14:Y14"/>
    <mergeCell ref="Z10:AA10"/>
    <mergeCell ref="AB10:AC10"/>
    <mergeCell ref="AD10:AE10"/>
    <mergeCell ref="X12:Y12"/>
    <mergeCell ref="Z12:AA12"/>
    <mergeCell ref="AB12:AC12"/>
    <mergeCell ref="AD12:AE12"/>
    <mergeCell ref="B14:C14"/>
    <mergeCell ref="J14:K14"/>
    <mergeCell ref="L14:M14"/>
    <mergeCell ref="N14:O14"/>
    <mergeCell ref="P14:Q14"/>
    <mergeCell ref="R14:S14"/>
    <mergeCell ref="T16:U16"/>
    <mergeCell ref="V16:W16"/>
    <mergeCell ref="X16:Y16"/>
    <mergeCell ref="Z16:AA16"/>
    <mergeCell ref="AB16:AC16"/>
    <mergeCell ref="AD16:AE16"/>
    <mergeCell ref="B16:C16"/>
    <mergeCell ref="J16:K16"/>
    <mergeCell ref="L16:M16"/>
    <mergeCell ref="N16:O16"/>
    <mergeCell ref="P16:Q16"/>
    <mergeCell ref="R16:S16"/>
    <mergeCell ref="AB23:AC23"/>
    <mergeCell ref="AD23:AE23"/>
    <mergeCell ref="AF23:AG23"/>
    <mergeCell ref="Z14:AA14"/>
    <mergeCell ref="AB14:AC14"/>
    <mergeCell ref="AD14:AE14"/>
    <mergeCell ref="AF14:AG14"/>
    <mergeCell ref="AF16:AG16"/>
    <mergeCell ref="X24:Y24"/>
    <mergeCell ref="Z24:AA24"/>
    <mergeCell ref="AB24:AC24"/>
    <mergeCell ref="AD24:AE24"/>
    <mergeCell ref="B20:C21"/>
    <mergeCell ref="J20:L21"/>
    <mergeCell ref="B23:C23"/>
    <mergeCell ref="V23:W23"/>
    <mergeCell ref="X23:Y23"/>
    <mergeCell ref="Z23:AA23"/>
    <mergeCell ref="AF24:AG24"/>
    <mergeCell ref="B25:C25"/>
    <mergeCell ref="V25:W25"/>
    <mergeCell ref="X25:Y25"/>
    <mergeCell ref="Z25:AA25"/>
    <mergeCell ref="AB25:AC25"/>
    <mergeCell ref="AD25:AE25"/>
    <mergeCell ref="AF25:AG25"/>
    <mergeCell ref="B24:C24"/>
    <mergeCell ref="V24:W24"/>
    <mergeCell ref="Z27:AA27"/>
    <mergeCell ref="AB27:AC27"/>
    <mergeCell ref="AD27:AE27"/>
    <mergeCell ref="AF27:AG27"/>
    <mergeCell ref="B26:C26"/>
    <mergeCell ref="V26:W26"/>
    <mergeCell ref="X26:Y26"/>
    <mergeCell ref="Z26:AA26"/>
    <mergeCell ref="AB26:AC26"/>
    <mergeCell ref="AD26:AE26"/>
    <mergeCell ref="X28:Y28"/>
    <mergeCell ref="Z28:AA28"/>
    <mergeCell ref="AB28:AC28"/>
    <mergeCell ref="AD28:AE28"/>
    <mergeCell ref="AF26:AG26"/>
    <mergeCell ref="B27:C27"/>
    <mergeCell ref="J27:K27"/>
    <mergeCell ref="L27:M27"/>
    <mergeCell ref="V27:W27"/>
    <mergeCell ref="X27:Y27"/>
    <mergeCell ref="AF28:AG28"/>
    <mergeCell ref="B29:C29"/>
    <mergeCell ref="V29:W29"/>
    <mergeCell ref="X29:Y29"/>
    <mergeCell ref="Z29:AA29"/>
    <mergeCell ref="AB29:AC29"/>
    <mergeCell ref="AD29:AE29"/>
    <mergeCell ref="AF29:AG29"/>
    <mergeCell ref="B28:C28"/>
    <mergeCell ref="V28:W28"/>
    <mergeCell ref="AF30:AG30"/>
    <mergeCell ref="B30:C30"/>
    <mergeCell ref="V30:W30"/>
    <mergeCell ref="X30:Y30"/>
    <mergeCell ref="Z30:AA30"/>
    <mergeCell ref="AB30:AC30"/>
    <mergeCell ref="AD30:AE3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B4C24-C27C-4BA3-99D7-3AD6C0CE2901}">
  <dimension ref="A2:P103"/>
  <sheetViews>
    <sheetView zoomScale="98" zoomScaleNormal="98" workbookViewId="0">
      <pane xSplit="2" topLeftCell="C1" activePane="topRight" state="frozen"/>
      <selection pane="topRight" activeCell="P16" sqref="P16"/>
    </sheetView>
  </sheetViews>
  <sheetFormatPr defaultColWidth="32.140625" defaultRowHeight="12.75" x14ac:dyDescent="0.25"/>
  <cols>
    <col min="1" max="1" width="5" style="189" bestFit="1" customWidth="1"/>
    <col min="2" max="2" width="57.140625" style="188" customWidth="1"/>
    <col min="3" max="7" width="13.85546875" style="187" bestFit="1" customWidth="1"/>
    <col min="8" max="8" width="12.5703125" style="187" bestFit="1" customWidth="1"/>
    <col min="9" max="10" width="13.85546875" style="187" bestFit="1" customWidth="1"/>
    <col min="11" max="11" width="12.5703125" style="187" bestFit="1" customWidth="1"/>
    <col min="12" max="12" width="13.85546875" style="187" bestFit="1" customWidth="1"/>
    <col min="13" max="13" width="14.7109375" style="187" customWidth="1"/>
    <col min="14" max="14" width="12.5703125" style="187" customWidth="1"/>
    <col min="15" max="15" width="15" style="186" bestFit="1" customWidth="1"/>
    <col min="16" max="16384" width="32.140625" style="185"/>
  </cols>
  <sheetData>
    <row r="2" spans="1:16" s="186" customFormat="1" x14ac:dyDescent="0.25">
      <c r="A2" s="269"/>
      <c r="B2" s="268"/>
      <c r="C2" s="267" t="s">
        <v>775</v>
      </c>
      <c r="D2" s="267" t="s">
        <v>774</v>
      </c>
      <c r="E2" s="267" t="s">
        <v>773</v>
      </c>
      <c r="F2" s="267" t="s">
        <v>772</v>
      </c>
      <c r="G2" s="267" t="s">
        <v>771</v>
      </c>
      <c r="H2" s="267" t="s">
        <v>770</v>
      </c>
      <c r="I2" s="267" t="s">
        <v>769</v>
      </c>
      <c r="J2" s="267" t="s">
        <v>768</v>
      </c>
      <c r="K2" s="267" t="s">
        <v>767</v>
      </c>
      <c r="L2" s="267" t="s">
        <v>766</v>
      </c>
      <c r="M2" s="267" t="s">
        <v>765</v>
      </c>
      <c r="N2" s="267" t="s">
        <v>764</v>
      </c>
      <c r="O2" s="267" t="s">
        <v>707</v>
      </c>
    </row>
    <row r="3" spans="1:16" s="186" customFormat="1" x14ac:dyDescent="0.25">
      <c r="A3" s="266"/>
      <c r="B3" s="265"/>
      <c r="C3" s="264">
        <v>2024</v>
      </c>
      <c r="D3" s="264">
        <v>2024</v>
      </c>
      <c r="E3" s="264">
        <v>2024</v>
      </c>
      <c r="F3" s="264">
        <v>2024</v>
      </c>
      <c r="G3" s="264">
        <v>2024</v>
      </c>
      <c r="H3" s="264">
        <v>2024</v>
      </c>
      <c r="I3" s="264">
        <v>2024</v>
      </c>
      <c r="J3" s="264">
        <v>2024</v>
      </c>
      <c r="K3" s="264">
        <v>2024</v>
      </c>
      <c r="L3" s="264">
        <v>2024</v>
      </c>
      <c r="M3" s="264">
        <v>2024</v>
      </c>
      <c r="N3" s="264">
        <v>2024</v>
      </c>
      <c r="O3" s="264">
        <v>2024</v>
      </c>
    </row>
    <row r="4" spans="1:16" s="187" customFormat="1" x14ac:dyDescent="0.25">
      <c r="A4" s="209"/>
      <c r="B4" s="263" t="s">
        <v>763</v>
      </c>
      <c r="C4" s="262">
        <v>20</v>
      </c>
      <c r="D4" s="262">
        <v>20</v>
      </c>
      <c r="E4" s="262">
        <v>30</v>
      </c>
      <c r="F4" s="262">
        <v>25</v>
      </c>
      <c r="G4" s="262">
        <v>20</v>
      </c>
      <c r="H4" s="262">
        <v>10</v>
      </c>
      <c r="I4" s="262">
        <v>20</v>
      </c>
      <c r="J4" s="262">
        <v>10</v>
      </c>
      <c r="K4" s="262">
        <v>15</v>
      </c>
      <c r="L4" s="262">
        <v>15</v>
      </c>
      <c r="M4" s="262">
        <v>10</v>
      </c>
      <c r="N4" s="262">
        <v>10</v>
      </c>
      <c r="O4" s="261">
        <f>C4+D4+E4+F4+G4+H4+I4+J4+K4+L4+M4+N4</f>
        <v>205</v>
      </c>
    </row>
    <row r="5" spans="1:16" x14ac:dyDescent="0.25">
      <c r="A5" s="209">
        <v>4011</v>
      </c>
      <c r="B5" s="238" t="s">
        <v>762</v>
      </c>
      <c r="C5" s="215">
        <f>C4*50</f>
        <v>1000</v>
      </c>
      <c r="D5" s="215">
        <f>D4*50</f>
        <v>1000</v>
      </c>
      <c r="E5" s="215">
        <f>E4*50</f>
        <v>1500</v>
      </c>
      <c r="F5" s="215">
        <f>F4*50</f>
        <v>1250</v>
      </c>
      <c r="G5" s="215">
        <f>G4*50</f>
        <v>1000</v>
      </c>
      <c r="H5" s="215">
        <f>H4*50</f>
        <v>500</v>
      </c>
      <c r="I5" s="215">
        <f>I4*50</f>
        <v>1000</v>
      </c>
      <c r="J5" s="215">
        <f>J4*50</f>
        <v>500</v>
      </c>
      <c r="K5" s="215">
        <f>K4*50</f>
        <v>750</v>
      </c>
      <c r="L5" s="215">
        <f>L4*50</f>
        <v>750</v>
      </c>
      <c r="M5" s="215">
        <f>M4*50</f>
        <v>500</v>
      </c>
      <c r="N5" s="215">
        <f>N4*50</f>
        <v>500</v>
      </c>
      <c r="O5" s="235">
        <f>C5+D5+E5+F5+G5+H5+I5+J5+K5+L5+M5+N5</f>
        <v>10250</v>
      </c>
    </row>
    <row r="6" spans="1:16" x14ac:dyDescent="0.25">
      <c r="A6" s="209">
        <v>4012</v>
      </c>
      <c r="B6" s="238" t="s">
        <v>761</v>
      </c>
      <c r="C6" s="215">
        <v>34983</v>
      </c>
      <c r="D6" s="215">
        <v>9839</v>
      </c>
      <c r="E6" s="215">
        <v>6264</v>
      </c>
      <c r="F6" s="215">
        <v>7458</v>
      </c>
      <c r="G6" s="215">
        <v>8384</v>
      </c>
      <c r="H6" s="215">
        <v>3426</v>
      </c>
      <c r="I6" s="215">
        <v>5516</v>
      </c>
      <c r="J6" s="215">
        <v>7535</v>
      </c>
      <c r="K6" s="215">
        <v>3440</v>
      </c>
      <c r="L6" s="215">
        <v>7210</v>
      </c>
      <c r="M6" s="215">
        <v>2695</v>
      </c>
      <c r="N6" s="215">
        <v>2750</v>
      </c>
      <c r="O6" s="235">
        <f>C6+D6+E6+F6+G6+H6+I6+J6+K6+L6+M6+N6</f>
        <v>99500</v>
      </c>
    </row>
    <row r="7" spans="1:16" x14ac:dyDescent="0.25">
      <c r="A7" s="209">
        <v>4013</v>
      </c>
      <c r="B7" s="237" t="s">
        <v>760</v>
      </c>
      <c r="C7" s="247">
        <f>C4*302.5</f>
        <v>6050</v>
      </c>
      <c r="D7" s="247">
        <f>D4*302.5</f>
        <v>6050</v>
      </c>
      <c r="E7" s="247">
        <f>E4*302.5</f>
        <v>9075</v>
      </c>
      <c r="F7" s="247">
        <f>F4*302.5</f>
        <v>7562.5</v>
      </c>
      <c r="G7" s="247">
        <f>G4*302.5</f>
        <v>6050</v>
      </c>
      <c r="H7" s="247">
        <f>H4*302.5</f>
        <v>3025</v>
      </c>
      <c r="I7" s="247">
        <f>I4*302.5</f>
        <v>6050</v>
      </c>
      <c r="J7" s="247">
        <f>J4*302.5</f>
        <v>3025</v>
      </c>
      <c r="K7" s="247">
        <f>K4*302.5</f>
        <v>4537.5</v>
      </c>
      <c r="L7" s="247">
        <f>L4*302.5</f>
        <v>4537.5</v>
      </c>
      <c r="M7" s="247">
        <f>M4*302.5</f>
        <v>3025</v>
      </c>
      <c r="N7" s="247">
        <f>N4*302.5</f>
        <v>3025</v>
      </c>
      <c r="O7" s="235">
        <f>C7+D7+E7+F7+G7+H7+I7+J7+K7+L7+M7+N7</f>
        <v>62012.5</v>
      </c>
    </row>
    <row r="8" spans="1:16" ht="13.5" thickBot="1" x14ac:dyDescent="0.3">
      <c r="A8" s="209"/>
      <c r="B8" s="260" t="s">
        <v>759</v>
      </c>
      <c r="C8" s="247">
        <f>(C5+C7)*-0.18</f>
        <v>-1269</v>
      </c>
      <c r="D8" s="247">
        <f>(D5+D7)*-0.18</f>
        <v>-1269</v>
      </c>
      <c r="E8" s="247">
        <f>(E5+E7)*-0.18</f>
        <v>-1903.5</v>
      </c>
      <c r="F8" s="247">
        <f>(F5+F7)*-0.18</f>
        <v>-1586.25</v>
      </c>
      <c r="G8" s="247">
        <f>(G5+G7)*-0.18</f>
        <v>-1269</v>
      </c>
      <c r="H8" s="247">
        <f>(H5+H7)*-0.18</f>
        <v>-634.5</v>
      </c>
      <c r="I8" s="247">
        <f>(I5+I7)*-0.18</f>
        <v>-1269</v>
      </c>
      <c r="J8" s="247">
        <f>(J5+J7)*-0.18</f>
        <v>-634.5</v>
      </c>
      <c r="K8" s="247">
        <f>(K5+K7)*-0.18</f>
        <v>-951.75</v>
      </c>
      <c r="L8" s="247">
        <f>(L5+L7)*-0.18</f>
        <v>-951.75</v>
      </c>
      <c r="M8" s="247">
        <f>(M5+M7)*-0.18</f>
        <v>-634.5</v>
      </c>
      <c r="N8" s="247">
        <f>(N5+N7)*-0.18</f>
        <v>-634.5</v>
      </c>
      <c r="O8" s="235">
        <f>C8+D8+E8+F8+G8+H8+I8+J8+K8+L8+M8+N8</f>
        <v>-13007.25</v>
      </c>
    </row>
    <row r="9" spans="1:16" s="248" customFormat="1" ht="16.5" thickTop="1" thickBot="1" x14ac:dyDescent="0.3">
      <c r="A9" s="259" t="s">
        <v>758</v>
      </c>
      <c r="B9" s="258" t="s">
        <v>757</v>
      </c>
      <c r="C9" s="249">
        <f>SUM(C5:C8)</f>
        <v>40764</v>
      </c>
      <c r="D9" s="249">
        <f>SUM(D5:D8)</f>
        <v>15620</v>
      </c>
      <c r="E9" s="249">
        <f>SUM(E5:E8)</f>
        <v>14935.5</v>
      </c>
      <c r="F9" s="249">
        <f>SUM(F5:F8)</f>
        <v>14684.25</v>
      </c>
      <c r="G9" s="249">
        <f>SUM(G5:G8)</f>
        <v>14165</v>
      </c>
      <c r="H9" s="249">
        <f>SUM(H5:H8)</f>
        <v>6316.5</v>
      </c>
      <c r="I9" s="249">
        <f>SUM(I5:I8)</f>
        <v>11297</v>
      </c>
      <c r="J9" s="249">
        <f>SUM(J5:J8)</f>
        <v>10425.5</v>
      </c>
      <c r="K9" s="249">
        <f>SUM(K5:K8)</f>
        <v>7775.75</v>
      </c>
      <c r="L9" s="249">
        <f>SUM(L5:L8)</f>
        <v>11545.75</v>
      </c>
      <c r="M9" s="249">
        <f>(M5+M6+M7)-M8</f>
        <v>6854.5</v>
      </c>
      <c r="N9" s="249">
        <f>(N5+N6+N7)-N8</f>
        <v>6909.5</v>
      </c>
      <c r="O9" s="249">
        <f>SUM(O5:O8)</f>
        <v>158755.25</v>
      </c>
    </row>
    <row r="10" spans="1:16" ht="13.5" thickTop="1" x14ac:dyDescent="0.25">
      <c r="A10" s="204">
        <v>4111</v>
      </c>
      <c r="B10" s="232" t="s">
        <v>756</v>
      </c>
      <c r="C10" s="214"/>
      <c r="D10" s="214">
        <v>2500</v>
      </c>
      <c r="E10" s="214">
        <v>4500</v>
      </c>
      <c r="F10" s="214">
        <v>5000</v>
      </c>
      <c r="G10" s="214"/>
      <c r="H10" s="214"/>
      <c r="I10" s="214"/>
      <c r="J10" s="214"/>
      <c r="K10" s="214"/>
      <c r="L10" s="214"/>
      <c r="M10" s="214"/>
      <c r="N10" s="214"/>
      <c r="O10" s="252">
        <f>C10+D10+E10+F10+G10+H10+I10+J10+K10+L10+M10+N10</f>
        <v>12000</v>
      </c>
    </row>
    <row r="11" spans="1:16" x14ac:dyDescent="0.25">
      <c r="A11" s="204">
        <v>4112</v>
      </c>
      <c r="B11" s="232" t="s">
        <v>755</v>
      </c>
      <c r="C11" s="214"/>
      <c r="D11" s="214"/>
      <c r="E11" s="214"/>
      <c r="F11" s="214">
        <v>1750</v>
      </c>
      <c r="G11" s="214"/>
      <c r="H11" s="214"/>
      <c r="I11" s="214"/>
      <c r="J11" s="214"/>
      <c r="K11" s="214"/>
      <c r="L11" s="214"/>
      <c r="M11" s="214"/>
      <c r="N11" s="214"/>
      <c r="O11" s="252">
        <f>C11+D11+E11+F11+G11+H11+I11+J11+K11+L11+M11+N11</f>
        <v>1750</v>
      </c>
    </row>
    <row r="12" spans="1:16" x14ac:dyDescent="0.25">
      <c r="A12" s="204">
        <v>4115</v>
      </c>
      <c r="B12" s="231" t="s">
        <v>754</v>
      </c>
      <c r="C12" s="253"/>
      <c r="D12" s="253"/>
      <c r="E12" s="253"/>
      <c r="F12" s="253">
        <v>-10000</v>
      </c>
      <c r="G12" s="253"/>
      <c r="H12" s="253"/>
      <c r="I12" s="253"/>
      <c r="J12" s="253"/>
      <c r="K12" s="253"/>
      <c r="L12" s="253"/>
      <c r="M12" s="253"/>
      <c r="N12" s="253"/>
      <c r="O12" s="252">
        <f>C12+D12+E12+F12+G12+H12+I12+J12+K12+L12+M12+N12</f>
        <v>-10000</v>
      </c>
    </row>
    <row r="13" spans="1:16" s="257" customFormat="1" x14ac:dyDescent="0.25">
      <c r="A13" s="255"/>
      <c r="B13" s="254" t="s">
        <v>753</v>
      </c>
      <c r="C13" s="194">
        <f>SUM(C10:C12)</f>
        <v>0</v>
      </c>
      <c r="D13" s="194">
        <f>SUM(D10:D12)</f>
        <v>2500</v>
      </c>
      <c r="E13" s="194">
        <f>SUM(E10:E12)</f>
        <v>4500</v>
      </c>
      <c r="F13" s="194">
        <f>SUM(F10:F12)</f>
        <v>-3250</v>
      </c>
      <c r="G13" s="194">
        <f>SUM(G10:G12)</f>
        <v>0</v>
      </c>
      <c r="H13" s="194">
        <f>SUM(H10:H12)</f>
        <v>0</v>
      </c>
      <c r="I13" s="194">
        <f>SUM(I10:I12)</f>
        <v>0</v>
      </c>
      <c r="J13" s="194">
        <f>SUM(J10:J12)</f>
        <v>0</v>
      </c>
      <c r="K13" s="194">
        <f>SUM(K10:K12)</f>
        <v>0</v>
      </c>
      <c r="L13" s="194">
        <f>SUM(L10:L12)</f>
        <v>0</v>
      </c>
      <c r="M13" s="194">
        <f>SUM(M10:M12)</f>
        <v>0</v>
      </c>
      <c r="N13" s="194">
        <f>SUM(N10:N12)</f>
        <v>0</v>
      </c>
      <c r="O13" s="194">
        <f>SUM(O10:O12)</f>
        <v>3750</v>
      </c>
    </row>
    <row r="14" spans="1:16" x14ac:dyDescent="0.25">
      <c r="A14" s="209">
        <v>4121</v>
      </c>
      <c r="B14" s="238" t="s">
        <v>752</v>
      </c>
      <c r="C14" s="212"/>
      <c r="D14" s="212"/>
      <c r="E14" s="212"/>
      <c r="F14" s="212"/>
      <c r="G14" s="212"/>
      <c r="H14" s="212"/>
      <c r="I14" s="212"/>
      <c r="J14" s="212">
        <v>2000</v>
      </c>
      <c r="K14" s="212">
        <v>2000</v>
      </c>
      <c r="L14" s="212"/>
      <c r="M14" s="212"/>
      <c r="N14" s="212"/>
      <c r="O14" s="256">
        <f>C14+D14+E14+F14+G14+H14+I14+J14+K14+L14+M14++N14</f>
        <v>4000</v>
      </c>
    </row>
    <row r="15" spans="1:16" x14ac:dyDescent="0.25">
      <c r="A15" s="209">
        <v>4123</v>
      </c>
      <c r="B15" s="238" t="s">
        <v>751</v>
      </c>
      <c r="C15" s="212"/>
      <c r="D15" s="212"/>
      <c r="E15" s="212"/>
      <c r="F15" s="212"/>
      <c r="G15" s="212">
        <v>4800</v>
      </c>
      <c r="H15" s="212">
        <v>4800</v>
      </c>
      <c r="I15" s="212">
        <v>4800</v>
      </c>
      <c r="J15" s="212"/>
      <c r="K15" s="212"/>
      <c r="L15" s="212"/>
      <c r="M15" s="212"/>
      <c r="N15" s="212"/>
      <c r="O15" s="256">
        <f>C15+D15+E15+F15+G15+H15+I15+J15+K15+L15+M15++N15</f>
        <v>14400</v>
      </c>
    </row>
    <row r="16" spans="1:16" x14ac:dyDescent="0.25">
      <c r="A16" s="209">
        <v>4125</v>
      </c>
      <c r="B16" s="238" t="s">
        <v>750</v>
      </c>
      <c r="C16" s="215">
        <v>-103.98</v>
      </c>
      <c r="D16" s="215"/>
      <c r="E16" s="215"/>
      <c r="F16" s="215"/>
      <c r="G16" s="215"/>
      <c r="H16" s="215"/>
      <c r="I16" s="215"/>
      <c r="J16" s="215"/>
      <c r="K16" s="215">
        <v>-1500</v>
      </c>
      <c r="L16" s="215">
        <v>-1500</v>
      </c>
      <c r="M16" s="215"/>
      <c r="N16" s="215"/>
      <c r="O16" s="256">
        <f>C16+D16+E16+F16+G16+H16+I16+J16+K16+L16+M16++N16</f>
        <v>-3103.98</v>
      </c>
      <c r="P16" s="190"/>
    </row>
    <row r="17" spans="1:15" s="190" customFormat="1" x14ac:dyDescent="0.25">
      <c r="A17" s="255"/>
      <c r="B17" s="254" t="s">
        <v>749</v>
      </c>
      <c r="C17" s="194">
        <f>SUM(C14:C16)</f>
        <v>-103.98</v>
      </c>
      <c r="D17" s="194">
        <f>SUM(D14:D16)</f>
        <v>0</v>
      </c>
      <c r="E17" s="194">
        <f>SUM(E14:E16)</f>
        <v>0</v>
      </c>
      <c r="F17" s="194">
        <f>SUM(F14:F16)</f>
        <v>0</v>
      </c>
      <c r="G17" s="194">
        <f>SUM(G14:G16)</f>
        <v>4800</v>
      </c>
      <c r="H17" s="194">
        <f>SUM(H14:H16)</f>
        <v>4800</v>
      </c>
      <c r="I17" s="194">
        <f>SUM(I14:I16)</f>
        <v>4800</v>
      </c>
      <c r="J17" s="194">
        <f>SUM(J14:J16)</f>
        <v>2000</v>
      </c>
      <c r="K17" s="194">
        <f>SUM(K14:K16)</f>
        <v>500</v>
      </c>
      <c r="L17" s="194">
        <f>SUM(L14:L16)</f>
        <v>-1500</v>
      </c>
      <c r="M17" s="194">
        <f>SUM(M14:M16)</f>
        <v>0</v>
      </c>
      <c r="N17" s="194">
        <f>SUM(N14:N16)</f>
        <v>0</v>
      </c>
      <c r="O17" s="194">
        <f>SUM(O14:O16)</f>
        <v>15296.02</v>
      </c>
    </row>
    <row r="18" spans="1:15" x14ac:dyDescent="0.25">
      <c r="A18" s="204">
        <v>4132</v>
      </c>
      <c r="B18" s="232" t="s">
        <v>748</v>
      </c>
      <c r="C18" s="218">
        <v>100</v>
      </c>
      <c r="D18" s="218">
        <v>100</v>
      </c>
      <c r="E18" s="218">
        <v>100</v>
      </c>
      <c r="F18" s="218">
        <v>100</v>
      </c>
      <c r="G18" s="218">
        <v>100</v>
      </c>
      <c r="H18" s="218">
        <v>100</v>
      </c>
      <c r="I18" s="218">
        <v>100</v>
      </c>
      <c r="J18" s="218">
        <v>100</v>
      </c>
      <c r="K18" s="218">
        <v>100</v>
      </c>
      <c r="L18" s="218">
        <v>100</v>
      </c>
      <c r="M18" s="218">
        <v>100</v>
      </c>
      <c r="N18" s="218">
        <v>100</v>
      </c>
      <c r="O18" s="229">
        <f>C18+D18+E18+F18+G18+H18+I18+J18+K18+L18+M18+N18</f>
        <v>1200</v>
      </c>
    </row>
    <row r="19" spans="1:15" x14ac:dyDescent="0.25">
      <c r="A19" s="204">
        <v>4135</v>
      </c>
      <c r="B19" s="232" t="s">
        <v>747</v>
      </c>
      <c r="C19" s="214">
        <v>-100</v>
      </c>
      <c r="D19" s="214">
        <v>-100</v>
      </c>
      <c r="E19" s="214">
        <v>-100</v>
      </c>
      <c r="F19" s="214">
        <v>-100</v>
      </c>
      <c r="G19" s="214">
        <v>-100</v>
      </c>
      <c r="H19" s="214">
        <v>-100</v>
      </c>
      <c r="I19" s="214">
        <v>-100</v>
      </c>
      <c r="J19" s="214">
        <v>-100</v>
      </c>
      <c r="K19" s="214">
        <v>-100</v>
      </c>
      <c r="L19" s="214">
        <v>-100</v>
      </c>
      <c r="M19" s="214">
        <v>-100</v>
      </c>
      <c r="N19" s="214">
        <v>-100</v>
      </c>
      <c r="O19" s="229">
        <f>C19+D19+E19+F19+G19+H19+I19+J19+K19+L19+M19+N19</f>
        <v>-1200</v>
      </c>
    </row>
    <row r="20" spans="1:15" x14ac:dyDescent="0.25">
      <c r="A20" s="204">
        <v>4137</v>
      </c>
      <c r="B20" s="231" t="s">
        <v>746</v>
      </c>
      <c r="C20" s="253"/>
      <c r="D20" s="253"/>
      <c r="E20" s="253"/>
      <c r="F20" s="253"/>
      <c r="G20" s="253"/>
      <c r="H20" s="253"/>
      <c r="I20" s="253"/>
      <c r="J20" s="253"/>
      <c r="K20" s="253"/>
      <c r="L20" s="253"/>
      <c r="M20" s="253"/>
      <c r="N20" s="253"/>
      <c r="O20" s="229">
        <f>C20+D20+E20+F20+G20+H20+I20+J20+K20+L20+M20+N20</f>
        <v>0</v>
      </c>
    </row>
    <row r="21" spans="1:15" s="190" customFormat="1" x14ac:dyDescent="0.25">
      <c r="A21" s="234"/>
      <c r="B21" s="233" t="s">
        <v>745</v>
      </c>
      <c r="C21" s="191">
        <f>SUM(C18:C20)</f>
        <v>0</v>
      </c>
      <c r="D21" s="191">
        <f>SUM(D18:D20)</f>
        <v>0</v>
      </c>
      <c r="E21" s="191">
        <f>SUM(E18:E20)</f>
        <v>0</v>
      </c>
      <c r="F21" s="191">
        <f>SUM(F18:F20)</f>
        <v>0</v>
      </c>
      <c r="G21" s="191">
        <f>SUM(G18:G20)</f>
        <v>0</v>
      </c>
      <c r="H21" s="191">
        <f>SUM(H18:H20)</f>
        <v>0</v>
      </c>
      <c r="I21" s="191">
        <f>SUM(I18:I20)</f>
        <v>0</v>
      </c>
      <c r="J21" s="191">
        <f>SUM(J18:J20)</f>
        <v>0</v>
      </c>
      <c r="K21" s="191">
        <f>SUM(K18:K20)</f>
        <v>0</v>
      </c>
      <c r="L21" s="191">
        <f>SUM(L18:L20)</f>
        <v>0</v>
      </c>
      <c r="M21" s="191">
        <f>SUM(M18:M20)</f>
        <v>0</v>
      </c>
      <c r="N21" s="191">
        <f>SUM(N18:N20)</f>
        <v>0</v>
      </c>
      <c r="O21" s="191">
        <f>SUM(O18:O20)</f>
        <v>0</v>
      </c>
    </row>
    <row r="22" spans="1:15" x14ac:dyDescent="0.25">
      <c r="A22" s="209">
        <v>4145</v>
      </c>
      <c r="B22" s="238" t="s">
        <v>744</v>
      </c>
      <c r="C22" s="212"/>
      <c r="D22" s="212"/>
      <c r="E22" s="212"/>
      <c r="F22" s="212"/>
      <c r="G22" s="212"/>
      <c r="H22" s="212"/>
      <c r="I22" s="212"/>
      <c r="J22" s="212"/>
      <c r="K22" s="212"/>
      <c r="L22" s="212"/>
      <c r="M22" s="212">
        <v>-20000</v>
      </c>
      <c r="N22" s="212"/>
      <c r="O22" s="235">
        <f>C22+D22+E22+F22+G22+H22+I22+J22+K22+L22+M22+N22</f>
        <v>-20000</v>
      </c>
    </row>
    <row r="23" spans="1:15" x14ac:dyDescent="0.25">
      <c r="A23" s="209">
        <v>4141</v>
      </c>
      <c r="B23" s="238" t="s">
        <v>743</v>
      </c>
      <c r="C23" s="212"/>
      <c r="D23" s="212"/>
      <c r="E23" s="212"/>
      <c r="F23" s="212"/>
      <c r="G23" s="212"/>
      <c r="H23" s="212"/>
      <c r="I23" s="212"/>
      <c r="J23" s="212"/>
      <c r="K23" s="212"/>
      <c r="L23" s="212"/>
      <c r="M23" s="212">
        <v>5000</v>
      </c>
      <c r="N23" s="212"/>
      <c r="O23" s="235">
        <f>C23+D23+E23+F23+G23+H23+I23+J23+K23+L23+M23+N23</f>
        <v>5000</v>
      </c>
    </row>
    <row r="24" spans="1:15" x14ac:dyDescent="0.25">
      <c r="A24" s="209">
        <v>4142</v>
      </c>
      <c r="B24" s="238" t="s">
        <v>742</v>
      </c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212">
        <v>1600</v>
      </c>
      <c r="N24" s="212"/>
      <c r="O24" s="235">
        <f>C24+D24+E24+F24+G24+H24+I24+J24+K24+L24+M24+N24</f>
        <v>1600</v>
      </c>
    </row>
    <row r="25" spans="1:15" x14ac:dyDescent="0.25">
      <c r="A25" s="209">
        <v>4145</v>
      </c>
      <c r="B25" s="238" t="s">
        <v>741</v>
      </c>
      <c r="C25" s="212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212"/>
      <c r="O25" s="235">
        <v>5000</v>
      </c>
    </row>
    <row r="26" spans="1:15" s="190" customFormat="1" x14ac:dyDescent="0.25">
      <c r="A26" s="234"/>
      <c r="B26" s="233" t="s">
        <v>740</v>
      </c>
      <c r="C26" s="191">
        <v>0</v>
      </c>
      <c r="D26" s="191"/>
      <c r="E26" s="191">
        <f>SUM(E22:E25)</f>
        <v>0</v>
      </c>
      <c r="F26" s="191">
        <f>SUM(F22:F25)</f>
        <v>0</v>
      </c>
      <c r="G26" s="191">
        <f>SUM(G22:G25)</f>
        <v>0</v>
      </c>
      <c r="H26" s="191">
        <f>SUM(H22:H25)</f>
        <v>0</v>
      </c>
      <c r="I26" s="191">
        <f>SUM(I22:I25)</f>
        <v>0</v>
      </c>
      <c r="J26" s="191">
        <f>SUM(J22:J25)</f>
        <v>0</v>
      </c>
      <c r="K26" s="191">
        <f>SUM(K22:K25)</f>
        <v>0</v>
      </c>
      <c r="L26" s="191">
        <f>SUM(L22:L25)</f>
        <v>0</v>
      </c>
      <c r="M26" s="191">
        <f>SUM(M22:M25)</f>
        <v>-13400</v>
      </c>
      <c r="N26" s="191">
        <f>SUM(N22:N25)</f>
        <v>0</v>
      </c>
      <c r="O26" s="191">
        <f>SUM(O22:O25)</f>
        <v>-8400</v>
      </c>
    </row>
    <row r="27" spans="1:15" x14ac:dyDescent="0.25">
      <c r="A27" s="204">
        <v>4161</v>
      </c>
      <c r="B27" s="232" t="s">
        <v>739</v>
      </c>
      <c r="C27" s="218">
        <v>150</v>
      </c>
      <c r="D27" s="218">
        <v>150</v>
      </c>
      <c r="E27" s="218">
        <v>150</v>
      </c>
      <c r="F27" s="218">
        <v>150</v>
      </c>
      <c r="G27" s="218">
        <v>150</v>
      </c>
      <c r="H27" s="218">
        <v>150</v>
      </c>
      <c r="I27" s="218">
        <v>150</v>
      </c>
      <c r="J27" s="218">
        <v>150</v>
      </c>
      <c r="K27" s="218">
        <v>150</v>
      </c>
      <c r="L27" s="218">
        <v>150</v>
      </c>
      <c r="M27" s="218"/>
      <c r="N27" s="218"/>
      <c r="O27" s="229">
        <f>C27+D27+E27+F27+G27+H27+I27+J27+K27+L27+M27+N27</f>
        <v>1500</v>
      </c>
    </row>
    <row r="28" spans="1:15" x14ac:dyDescent="0.25">
      <c r="A28" s="204">
        <v>4165</v>
      </c>
      <c r="B28" s="232" t="s">
        <v>738</v>
      </c>
      <c r="C28" s="214">
        <v>0</v>
      </c>
      <c r="D28" s="214">
        <v>0</v>
      </c>
      <c r="E28" s="214">
        <v>0</v>
      </c>
      <c r="F28" s="214">
        <v>0</v>
      </c>
      <c r="G28" s="214">
        <v>0</v>
      </c>
      <c r="H28" s="214">
        <v>0</v>
      </c>
      <c r="I28" s="214">
        <v>0</v>
      </c>
      <c r="J28" s="214">
        <v>0</v>
      </c>
      <c r="K28" s="214">
        <v>0</v>
      </c>
      <c r="L28" s="214">
        <v>0</v>
      </c>
      <c r="M28" s="214"/>
      <c r="N28" s="214"/>
      <c r="O28" s="229">
        <f>C28+D28+E28+F28+G28+H28+I28+J28+K28+L28+M28+N28</f>
        <v>0</v>
      </c>
    </row>
    <row r="29" spans="1:15" s="190" customFormat="1" x14ac:dyDescent="0.25">
      <c r="A29" s="234"/>
      <c r="B29" s="233" t="s">
        <v>737</v>
      </c>
      <c r="C29" s="191">
        <f>SUM(C27:C28)</f>
        <v>150</v>
      </c>
      <c r="D29" s="191">
        <f>SUM(D27:D28)</f>
        <v>150</v>
      </c>
      <c r="E29" s="191">
        <f>SUM(E27:E28)</f>
        <v>150</v>
      </c>
      <c r="F29" s="191">
        <f>SUM(F27:F28)</f>
        <v>150</v>
      </c>
      <c r="G29" s="191">
        <f>SUM(G27:G28)</f>
        <v>150</v>
      </c>
      <c r="H29" s="191">
        <f>SUM(H27:H28)</f>
        <v>150</v>
      </c>
      <c r="I29" s="191">
        <f>SUM(I27:I28)</f>
        <v>150</v>
      </c>
      <c r="J29" s="191">
        <f>SUM(J27:J28)</f>
        <v>150</v>
      </c>
      <c r="K29" s="191">
        <f>SUM(K27:K28)</f>
        <v>150</v>
      </c>
      <c r="L29" s="191">
        <f>SUM(L27:L28)</f>
        <v>150</v>
      </c>
      <c r="M29" s="191">
        <f>SUM(M27:M28)</f>
        <v>0</v>
      </c>
      <c r="N29" s="191">
        <f>SUM(N27:N28)</f>
        <v>0</v>
      </c>
      <c r="O29" s="191">
        <f>SUM(O27:O28)</f>
        <v>1500</v>
      </c>
    </row>
    <row r="30" spans="1:15" x14ac:dyDescent="0.25">
      <c r="A30" s="209">
        <v>4171</v>
      </c>
      <c r="B30" s="238" t="s">
        <v>736</v>
      </c>
      <c r="C30" s="215">
        <v>200</v>
      </c>
      <c r="D30" s="215">
        <v>200</v>
      </c>
      <c r="E30" s="215">
        <v>200</v>
      </c>
      <c r="F30" s="215">
        <v>200</v>
      </c>
      <c r="G30" s="215">
        <v>200</v>
      </c>
      <c r="H30" s="215">
        <v>200</v>
      </c>
      <c r="I30" s="215">
        <v>200</v>
      </c>
      <c r="J30" s="215">
        <v>200</v>
      </c>
      <c r="K30" s="215">
        <v>200</v>
      </c>
      <c r="L30" s="215">
        <v>200</v>
      </c>
      <c r="M30" s="215">
        <v>200</v>
      </c>
      <c r="N30" s="215">
        <v>200</v>
      </c>
      <c r="O30" s="235">
        <f>C30+D30+E30+F30+G30+H30+I30+J30+K30+L30+M30+N30</f>
        <v>2400</v>
      </c>
    </row>
    <row r="31" spans="1:15" x14ac:dyDescent="0.25">
      <c r="A31" s="209">
        <v>4175</v>
      </c>
      <c r="B31" s="238" t="s">
        <v>735</v>
      </c>
      <c r="C31" s="212">
        <v>-50</v>
      </c>
      <c r="D31" s="212">
        <v>-50</v>
      </c>
      <c r="E31" s="212">
        <v>-50</v>
      </c>
      <c r="F31" s="212">
        <v>-50</v>
      </c>
      <c r="G31" s="212">
        <v>-50</v>
      </c>
      <c r="H31" s="212">
        <v>-50</v>
      </c>
      <c r="I31" s="212">
        <v>-50</v>
      </c>
      <c r="J31" s="212">
        <v>-50</v>
      </c>
      <c r="K31" s="215">
        <v>-50</v>
      </c>
      <c r="L31" s="212">
        <v>-50</v>
      </c>
      <c r="M31" s="212">
        <v>-50</v>
      </c>
      <c r="N31" s="212">
        <v>-50</v>
      </c>
      <c r="O31" s="235">
        <f>C31+D31+E31+F31+G31+H31+I31+J31+K31+L31+M31+N31</f>
        <v>-600</v>
      </c>
    </row>
    <row r="32" spans="1:15" s="190" customFormat="1" x14ac:dyDescent="0.25">
      <c r="A32" s="234"/>
      <c r="B32" s="233" t="s">
        <v>734</v>
      </c>
      <c r="C32" s="191">
        <f>SUM(C30:C31)</f>
        <v>150</v>
      </c>
      <c r="D32" s="191">
        <f>SUM(D30:D31)</f>
        <v>150</v>
      </c>
      <c r="E32" s="191">
        <f>SUM(E30:E31)</f>
        <v>150</v>
      </c>
      <c r="F32" s="191">
        <f>SUM(F30:F31)</f>
        <v>150</v>
      </c>
      <c r="G32" s="191">
        <f>SUM(G30:G31)</f>
        <v>150</v>
      </c>
      <c r="H32" s="191">
        <f>SUM(H30:H31)</f>
        <v>150</v>
      </c>
      <c r="I32" s="191">
        <f>SUM(I30:I31)</f>
        <v>150</v>
      </c>
      <c r="J32" s="191">
        <f>SUM(J30:J31)</f>
        <v>150</v>
      </c>
      <c r="K32" s="191">
        <f>SUM(K30:K31)</f>
        <v>150</v>
      </c>
      <c r="L32" s="191">
        <f>SUM(L30:L31)</f>
        <v>150</v>
      </c>
      <c r="M32" s="191">
        <f>SUM(M30:M31)</f>
        <v>150</v>
      </c>
      <c r="N32" s="191">
        <f>SUM(N30:N31)</f>
        <v>150</v>
      </c>
      <c r="O32" s="191">
        <f>SUM(O30:O31)</f>
        <v>1800</v>
      </c>
    </row>
    <row r="33" spans="1:15" x14ac:dyDescent="0.25">
      <c r="A33" s="204">
        <v>4185</v>
      </c>
      <c r="B33" s="232" t="s">
        <v>733</v>
      </c>
      <c r="C33" s="214"/>
      <c r="D33" s="214">
        <v>0</v>
      </c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52">
        <v>0</v>
      </c>
    </row>
    <row r="34" spans="1:15" s="190" customFormat="1" ht="13.5" thickBot="1" x14ac:dyDescent="0.3">
      <c r="A34" s="234"/>
      <c r="B34" s="233" t="s">
        <v>732</v>
      </c>
      <c r="C34" s="191"/>
      <c r="D34" s="191">
        <f>SUM(D33)</f>
        <v>0</v>
      </c>
      <c r="E34" s="191">
        <f>SUM(E33)</f>
        <v>0</v>
      </c>
      <c r="F34" s="191">
        <f>SUM(F33)</f>
        <v>0</v>
      </c>
      <c r="G34" s="191">
        <f>SUM(G33)</f>
        <v>0</v>
      </c>
      <c r="H34" s="191">
        <f>SUM(H33)</f>
        <v>0</v>
      </c>
      <c r="I34" s="191">
        <f>SUM(I33)</f>
        <v>0</v>
      </c>
      <c r="J34" s="191">
        <f>SUM(J33)</f>
        <v>0</v>
      </c>
      <c r="K34" s="191">
        <f>SUM(K33)</f>
        <v>0</v>
      </c>
      <c r="L34" s="191">
        <f>SUM(L33)</f>
        <v>0</v>
      </c>
      <c r="M34" s="191">
        <f>SUM(M33)</f>
        <v>0</v>
      </c>
      <c r="N34" s="191">
        <f>SUM(N33)</f>
        <v>0</v>
      </c>
      <c r="O34" s="191">
        <f>O33</f>
        <v>0</v>
      </c>
    </row>
    <row r="35" spans="1:15" s="248" customFormat="1" ht="16.5" thickTop="1" thickBot="1" x14ac:dyDescent="0.3">
      <c r="A35" s="251" t="s">
        <v>731</v>
      </c>
      <c r="B35" s="250"/>
      <c r="C35" s="249">
        <f>C13+C17+C21+C26+C29+C32+C34</f>
        <v>196.01999999999998</v>
      </c>
      <c r="D35" s="249">
        <f>D13+D17+D21+D26+D29+D32+D34</f>
        <v>2800</v>
      </c>
      <c r="E35" s="249">
        <f>E13+E17+E21+E26+E29+E32+E34</f>
        <v>4800</v>
      </c>
      <c r="F35" s="249">
        <f>F13+F17+F21+F26+F29+F32+F34</f>
        <v>-2950</v>
      </c>
      <c r="G35" s="249">
        <f>G13+G17+G21+G26+G29+G32+G34</f>
        <v>5100</v>
      </c>
      <c r="H35" s="249">
        <f>H13+H17+H21+H26+H29+H32+H34</f>
        <v>5100</v>
      </c>
      <c r="I35" s="249">
        <f>I13+I17+I21+I26+I29+I32+I34</f>
        <v>5100</v>
      </c>
      <c r="J35" s="249">
        <f>J13+J17+J21+J26+J29+J32+J34</f>
        <v>2300</v>
      </c>
      <c r="K35" s="249">
        <f>K13+K17+K21+K26+K29+K32+K34</f>
        <v>800</v>
      </c>
      <c r="L35" s="249">
        <f>L13+L17+L21+L26+L29+L32+L34</f>
        <v>-1200</v>
      </c>
      <c r="M35" s="249">
        <f>M13+M17+M21+M26+M29+M32+M34</f>
        <v>-13250</v>
      </c>
      <c r="N35" s="249">
        <f>N13+N17+N21+N26+N29+N32+N34</f>
        <v>150</v>
      </c>
      <c r="O35" s="249">
        <f>O13+O17+O21+O26+O29+O32+O34</f>
        <v>13946.02</v>
      </c>
    </row>
    <row r="36" spans="1:15" ht="13.5" thickTop="1" x14ac:dyDescent="0.25">
      <c r="A36" s="209">
        <v>4204</v>
      </c>
      <c r="B36" s="238" t="s">
        <v>730</v>
      </c>
      <c r="C36" s="215">
        <v>5154.16</v>
      </c>
      <c r="D36" s="215">
        <v>5154.16</v>
      </c>
      <c r="E36" s="215">
        <v>5154.16</v>
      </c>
      <c r="F36" s="215">
        <v>5154.16</v>
      </c>
      <c r="G36" s="215">
        <v>5154.16</v>
      </c>
      <c r="H36" s="215">
        <v>5154.16</v>
      </c>
      <c r="I36" s="215">
        <v>5154.16</v>
      </c>
      <c r="J36" s="215">
        <v>0</v>
      </c>
      <c r="K36" s="215">
        <v>5154.16</v>
      </c>
      <c r="L36" s="215">
        <v>5154.16</v>
      </c>
      <c r="M36" s="215">
        <v>5154.16</v>
      </c>
      <c r="N36" s="215">
        <v>5154.16</v>
      </c>
      <c r="O36" s="235">
        <f>C36+D36+E36+F36+G36+H36+I36+J36+K36+L36+M36+N36</f>
        <v>56695.760000000009</v>
      </c>
    </row>
    <row r="37" spans="1:15" x14ac:dyDescent="0.25">
      <c r="A37" s="209">
        <v>4208</v>
      </c>
      <c r="B37" s="238" t="s">
        <v>729</v>
      </c>
      <c r="C37" s="215">
        <v>400</v>
      </c>
      <c r="D37" s="215">
        <v>400</v>
      </c>
      <c r="E37" s="215">
        <v>400</v>
      </c>
      <c r="F37" s="215">
        <v>400</v>
      </c>
      <c r="G37" s="215">
        <v>400</v>
      </c>
      <c r="H37" s="215">
        <v>400</v>
      </c>
      <c r="I37" s="215">
        <v>400</v>
      </c>
      <c r="J37" s="215">
        <v>400</v>
      </c>
      <c r="K37" s="215">
        <v>400</v>
      </c>
      <c r="L37" s="215">
        <v>400</v>
      </c>
      <c r="M37" s="215">
        <v>400</v>
      </c>
      <c r="N37" s="215">
        <v>400</v>
      </c>
      <c r="O37" s="235">
        <f>C37+D37+E37+F37+G37+H37+I37+J37+K37+L37+M37+N37</f>
        <v>4800</v>
      </c>
    </row>
    <row r="38" spans="1:15" x14ac:dyDescent="0.25">
      <c r="A38" s="209">
        <v>4800</v>
      </c>
      <c r="B38" s="237" t="s">
        <v>728</v>
      </c>
      <c r="C38" s="247">
        <v>776.46</v>
      </c>
      <c r="D38" s="247">
        <v>776.46</v>
      </c>
      <c r="E38" s="247">
        <v>776.46</v>
      </c>
      <c r="F38" s="247">
        <v>776.46</v>
      </c>
      <c r="G38" s="247">
        <v>776.46</v>
      </c>
      <c r="H38" s="247">
        <v>776.46</v>
      </c>
      <c r="I38" s="247">
        <v>776.46</v>
      </c>
      <c r="J38" s="247">
        <v>776.46</v>
      </c>
      <c r="K38" s="247">
        <v>776.46</v>
      </c>
      <c r="L38" s="247">
        <v>776.46</v>
      </c>
      <c r="M38" s="247">
        <v>776.46</v>
      </c>
      <c r="N38" s="247">
        <v>776.46</v>
      </c>
      <c r="O38" s="235">
        <f>C38+D38+E38+F38+G38+H38+I38+J38+K38+L38+M38+N38</f>
        <v>9317.52</v>
      </c>
    </row>
    <row r="39" spans="1:15" s="190" customFormat="1" x14ac:dyDescent="0.25">
      <c r="A39" s="234"/>
      <c r="B39" s="233" t="s">
        <v>727</v>
      </c>
      <c r="C39" s="191">
        <f>SUM(C36:C38)</f>
        <v>6330.62</v>
      </c>
      <c r="D39" s="191">
        <f>SUM(D36:D38)</f>
        <v>6330.62</v>
      </c>
      <c r="E39" s="191">
        <f>SUM(E36:E38)</f>
        <v>6330.62</v>
      </c>
      <c r="F39" s="191">
        <f>SUM(F36:F38)</f>
        <v>6330.62</v>
      </c>
      <c r="G39" s="191">
        <f>SUM(G36:G38)</f>
        <v>6330.62</v>
      </c>
      <c r="H39" s="191">
        <f>SUM(H36:H38)</f>
        <v>6330.62</v>
      </c>
      <c r="I39" s="191">
        <f>SUM(I36:I38)</f>
        <v>6330.62</v>
      </c>
      <c r="J39" s="191">
        <f>SUM(J36:J38)</f>
        <v>1176.46</v>
      </c>
      <c r="K39" s="191">
        <f>SUM(K36:K38)</f>
        <v>6330.62</v>
      </c>
      <c r="L39" s="191">
        <f>SUM(L36:L38)</f>
        <v>6330.62</v>
      </c>
      <c r="M39" s="191">
        <f>SUM(M36:M38)</f>
        <v>6330.62</v>
      </c>
      <c r="N39" s="191">
        <f>SUM(N36:N38)</f>
        <v>6330.62</v>
      </c>
      <c r="O39" s="191">
        <f>SUM(O36:O38)</f>
        <v>70813.280000000013</v>
      </c>
    </row>
    <row r="40" spans="1:15" x14ac:dyDescent="0.25">
      <c r="A40" s="246"/>
      <c r="B40" s="232" t="s">
        <v>726</v>
      </c>
      <c r="C40" s="202">
        <v>100</v>
      </c>
      <c r="D40" s="202">
        <v>200</v>
      </c>
      <c r="E40" s="202">
        <v>200</v>
      </c>
      <c r="F40" s="202">
        <v>200</v>
      </c>
      <c r="G40" s="202">
        <v>200</v>
      </c>
      <c r="H40" s="202">
        <v>200</v>
      </c>
      <c r="I40" s="202">
        <v>200</v>
      </c>
      <c r="J40" s="202">
        <v>200</v>
      </c>
      <c r="K40" s="202">
        <v>200</v>
      </c>
      <c r="L40" s="202">
        <v>200</v>
      </c>
      <c r="M40" s="202">
        <v>200</v>
      </c>
      <c r="N40" s="202">
        <v>200</v>
      </c>
      <c r="O40" s="229">
        <f>C40+D40+E40+F40+G40+H40+I40+J40+K40+L40+M40+N40</f>
        <v>2300</v>
      </c>
    </row>
    <row r="41" spans="1:15" x14ac:dyDescent="0.25">
      <c r="A41" s="246"/>
      <c r="B41" s="231" t="s">
        <v>725</v>
      </c>
      <c r="C41" s="245">
        <v>-25</v>
      </c>
      <c r="D41" s="245">
        <v>-50</v>
      </c>
      <c r="E41" s="245">
        <v>-50</v>
      </c>
      <c r="F41" s="245">
        <v>-50</v>
      </c>
      <c r="G41" s="245">
        <v>-50</v>
      </c>
      <c r="H41" s="245">
        <v>-50</v>
      </c>
      <c r="I41" s="245">
        <v>-50</v>
      </c>
      <c r="J41" s="245">
        <v>-50</v>
      </c>
      <c r="K41" s="245">
        <v>-50</v>
      </c>
      <c r="L41" s="245">
        <v>-50</v>
      </c>
      <c r="M41" s="245">
        <v>-50</v>
      </c>
      <c r="N41" s="245">
        <v>-50</v>
      </c>
      <c r="O41" s="229">
        <f>C41+D41+E41+F41+G41+H41+I41+J41+K41+L41+M41+N41</f>
        <v>-575</v>
      </c>
    </row>
    <row r="42" spans="1:15" s="190" customFormat="1" x14ac:dyDescent="0.25">
      <c r="A42" s="234"/>
      <c r="B42" s="233" t="s">
        <v>724</v>
      </c>
      <c r="C42" s="191">
        <f>SUM(C40:C41)</f>
        <v>75</v>
      </c>
      <c r="D42" s="191">
        <f>SUM(D40:D41)</f>
        <v>150</v>
      </c>
      <c r="E42" s="191">
        <f>SUM(E40:E41)</f>
        <v>150</v>
      </c>
      <c r="F42" s="191">
        <f>SUM(F40:F41)</f>
        <v>150</v>
      </c>
      <c r="G42" s="191">
        <f>SUM(G40:G41)</f>
        <v>150</v>
      </c>
      <c r="H42" s="191">
        <f>SUM(H40:H41)</f>
        <v>150</v>
      </c>
      <c r="I42" s="191">
        <f>SUM(I40:I41)</f>
        <v>150</v>
      </c>
      <c r="J42" s="191">
        <f>SUM(J40:J41)</f>
        <v>150</v>
      </c>
      <c r="K42" s="191">
        <f>SUM(K40:K41)</f>
        <v>150</v>
      </c>
      <c r="L42" s="191">
        <f>SUM(L40:L41)</f>
        <v>150</v>
      </c>
      <c r="M42" s="191">
        <f>SUM(M40:M41)</f>
        <v>150</v>
      </c>
      <c r="N42" s="191">
        <f>SUM(N40:N41)</f>
        <v>150</v>
      </c>
      <c r="O42" s="191">
        <f>SUM(O40:O41)</f>
        <v>1725</v>
      </c>
    </row>
    <row r="43" spans="1:15" x14ac:dyDescent="0.25">
      <c r="A43" s="209">
        <v>4310</v>
      </c>
      <c r="B43" s="238" t="s">
        <v>723</v>
      </c>
      <c r="C43" s="244">
        <v>0</v>
      </c>
      <c r="D43" s="244">
        <v>250</v>
      </c>
      <c r="E43" s="244">
        <v>500</v>
      </c>
      <c r="F43" s="244">
        <v>500</v>
      </c>
      <c r="G43" s="244">
        <v>500</v>
      </c>
      <c r="H43" s="244">
        <v>500</v>
      </c>
      <c r="I43" s="244">
        <v>500</v>
      </c>
      <c r="J43" s="244">
        <v>500</v>
      </c>
      <c r="K43" s="244">
        <v>500</v>
      </c>
      <c r="L43" s="244">
        <v>500</v>
      </c>
      <c r="M43" s="244">
        <v>500</v>
      </c>
      <c r="N43" s="244">
        <v>500</v>
      </c>
      <c r="O43" s="235">
        <f>C43+D43+E43+F43+G43+H43+I43+J43+K43+L43+M43+N43</f>
        <v>5250</v>
      </c>
    </row>
    <row r="44" spans="1:15" x14ac:dyDescent="0.25">
      <c r="A44" s="209">
        <v>4311</v>
      </c>
      <c r="B44" s="238" t="s">
        <v>722</v>
      </c>
      <c r="C44" s="239">
        <v>0</v>
      </c>
      <c r="D44" s="239">
        <v>-25</v>
      </c>
      <c r="E44" s="239">
        <v>-50</v>
      </c>
      <c r="F44" s="239">
        <v>-50</v>
      </c>
      <c r="G44" s="239">
        <v>-50</v>
      </c>
      <c r="H44" s="239">
        <v>-50</v>
      </c>
      <c r="I44" s="239">
        <v>-50</v>
      </c>
      <c r="J44" s="239">
        <v>-50</v>
      </c>
      <c r="K44" s="239">
        <v>-50</v>
      </c>
      <c r="L44" s="239">
        <v>-50</v>
      </c>
      <c r="M44" s="239">
        <v>-50</v>
      </c>
      <c r="N44" s="239">
        <v>-50</v>
      </c>
      <c r="O44" s="235">
        <f>C44+D44+E44+F44+G44+H44+I44+J44+K44+L44+M44+N44</f>
        <v>-525</v>
      </c>
    </row>
    <row r="45" spans="1:15" x14ac:dyDescent="0.25">
      <c r="A45" s="243"/>
      <c r="B45" s="242"/>
      <c r="C45" s="241">
        <f>SUM(C43:C44)</f>
        <v>0</v>
      </c>
      <c r="D45" s="241">
        <f>SUM(D43:D44)</f>
        <v>225</v>
      </c>
      <c r="E45" s="241">
        <f>SUM(E43:E44)</f>
        <v>450</v>
      </c>
      <c r="F45" s="241">
        <f>SUM(F43:F44)</f>
        <v>450</v>
      </c>
      <c r="G45" s="241"/>
      <c r="H45" s="241"/>
      <c r="I45" s="241"/>
      <c r="J45" s="241"/>
      <c r="K45" s="241"/>
      <c r="L45" s="241"/>
      <c r="M45" s="241"/>
      <c r="N45" s="241"/>
      <c r="O45" s="240"/>
    </row>
    <row r="46" spans="1:15" x14ac:dyDescent="0.25">
      <c r="A46" s="209"/>
      <c r="B46" s="238" t="s">
        <v>721</v>
      </c>
      <c r="C46" s="239">
        <v>0</v>
      </c>
      <c r="D46" s="239">
        <v>500</v>
      </c>
      <c r="E46" s="239">
        <v>500</v>
      </c>
      <c r="F46" s="239">
        <v>700</v>
      </c>
      <c r="G46" s="239">
        <v>700</v>
      </c>
      <c r="H46" s="239">
        <v>700</v>
      </c>
      <c r="I46" s="239">
        <v>700</v>
      </c>
      <c r="J46" s="239">
        <v>700</v>
      </c>
      <c r="K46" s="239">
        <v>700</v>
      </c>
      <c r="L46" s="239">
        <v>700</v>
      </c>
      <c r="M46" s="239">
        <v>700</v>
      </c>
      <c r="N46" s="239">
        <v>700</v>
      </c>
      <c r="O46" s="235">
        <f>C46+D46+E46+F46+G46+H46+I46+J46+K46+L46+M46+N46</f>
        <v>7300</v>
      </c>
    </row>
    <row r="47" spans="1:15" x14ac:dyDescent="0.25">
      <c r="A47" s="209"/>
      <c r="B47" s="238" t="s">
        <v>720</v>
      </c>
      <c r="C47" s="239">
        <v>-750</v>
      </c>
      <c r="D47" s="239">
        <v>0</v>
      </c>
      <c r="E47" s="239">
        <v>0</v>
      </c>
      <c r="F47" s="239">
        <v>0</v>
      </c>
      <c r="G47" s="239">
        <v>0</v>
      </c>
      <c r="H47" s="239">
        <v>0</v>
      </c>
      <c r="I47" s="239">
        <v>0</v>
      </c>
      <c r="J47" s="239">
        <v>0</v>
      </c>
      <c r="K47" s="239">
        <v>0</v>
      </c>
      <c r="L47" s="239">
        <v>0</v>
      </c>
      <c r="M47" s="239">
        <v>0</v>
      </c>
      <c r="N47" s="239">
        <v>0</v>
      </c>
      <c r="O47" s="235">
        <f>C47+D47+E47+F47+G47+H47+I47+J47+K47+L47+M47+N47</f>
        <v>-750</v>
      </c>
    </row>
    <row r="48" spans="1:15" s="190" customFormat="1" x14ac:dyDescent="0.25">
      <c r="A48" s="234"/>
      <c r="B48" s="233" t="s">
        <v>719</v>
      </c>
      <c r="C48" s="191">
        <f>SUM(C46:C47)</f>
        <v>-750</v>
      </c>
      <c r="D48" s="191">
        <f>SUM(D46:D47)</f>
        <v>500</v>
      </c>
      <c r="E48" s="191">
        <f>SUM(E46:E47)</f>
        <v>500</v>
      </c>
      <c r="F48" s="191">
        <f>SUM(F46:F47)</f>
        <v>700</v>
      </c>
      <c r="G48" s="191">
        <f>SUM(G46:G47)</f>
        <v>700</v>
      </c>
      <c r="H48" s="191">
        <f>SUM(H46:H47)</f>
        <v>700</v>
      </c>
      <c r="I48" s="191">
        <f>SUM(I46:I47)</f>
        <v>700</v>
      </c>
      <c r="J48" s="191">
        <f>SUM(J46:J47)</f>
        <v>700</v>
      </c>
      <c r="K48" s="191">
        <f>SUM(K46:K47)</f>
        <v>700</v>
      </c>
      <c r="L48" s="191">
        <f>SUM(L46:L47)</f>
        <v>700</v>
      </c>
      <c r="M48" s="191">
        <f>SUM(M46:M47)</f>
        <v>700</v>
      </c>
      <c r="N48" s="191">
        <f>SUM(N46:N47)</f>
        <v>700</v>
      </c>
      <c r="O48" s="191">
        <f>SUM(O43:O44)</f>
        <v>4725</v>
      </c>
    </row>
    <row r="49" spans="1:15" x14ac:dyDescent="0.25">
      <c r="A49" s="204">
        <v>4410</v>
      </c>
      <c r="B49" s="232" t="s">
        <v>718</v>
      </c>
      <c r="C49" s="214">
        <v>0</v>
      </c>
      <c r="D49" s="214">
        <v>0</v>
      </c>
      <c r="E49" s="214">
        <v>0</v>
      </c>
      <c r="F49" s="214">
        <v>0</v>
      </c>
      <c r="G49" s="214">
        <v>0</v>
      </c>
      <c r="H49" s="214">
        <v>0</v>
      </c>
      <c r="I49" s="214">
        <v>0</v>
      </c>
      <c r="J49" s="214">
        <v>0</v>
      </c>
      <c r="K49" s="214">
        <v>0</v>
      </c>
      <c r="L49" s="214">
        <v>0</v>
      </c>
      <c r="M49" s="214">
        <v>0</v>
      </c>
      <c r="N49" s="214">
        <v>0</v>
      </c>
      <c r="O49" s="229">
        <f>C49+D49+E49+F49+G49+H49+I49+J49+K49+L49+M49+N49</f>
        <v>0</v>
      </c>
    </row>
    <row r="50" spans="1:15" x14ac:dyDescent="0.25">
      <c r="A50" s="204">
        <v>4415</v>
      </c>
      <c r="B50" s="231" t="s">
        <v>717</v>
      </c>
      <c r="C50" s="230">
        <v>0</v>
      </c>
      <c r="D50" s="230">
        <v>0</v>
      </c>
      <c r="E50" s="230">
        <v>0</v>
      </c>
      <c r="F50" s="230">
        <v>0</v>
      </c>
      <c r="G50" s="230">
        <v>0</v>
      </c>
      <c r="H50" s="230">
        <v>0</v>
      </c>
      <c r="I50" s="230">
        <v>0</v>
      </c>
      <c r="J50" s="230">
        <v>0</v>
      </c>
      <c r="K50" s="230">
        <v>0</v>
      </c>
      <c r="L50" s="230">
        <v>0</v>
      </c>
      <c r="M50" s="230">
        <v>0</v>
      </c>
      <c r="N50" s="230">
        <v>0</v>
      </c>
      <c r="O50" s="229">
        <f>C50+D50+E50+F50+G50+H50+I50+J50+K50+L50+M50+N50</f>
        <v>0</v>
      </c>
    </row>
    <row r="51" spans="1:15" s="190" customFormat="1" x14ac:dyDescent="0.25">
      <c r="A51" s="234"/>
      <c r="B51" s="233" t="s">
        <v>716</v>
      </c>
      <c r="C51" s="191">
        <f>SUM(C49:C50)</f>
        <v>0</v>
      </c>
      <c r="D51" s="191">
        <f>SUM(D49:D50)</f>
        <v>0</v>
      </c>
      <c r="E51" s="191">
        <f>SUM(E49:E50)</f>
        <v>0</v>
      </c>
      <c r="F51" s="191">
        <f>SUM(F49:F50)</f>
        <v>0</v>
      </c>
      <c r="G51" s="191">
        <f>SUM(G49:G50)</f>
        <v>0</v>
      </c>
      <c r="H51" s="191">
        <f>SUM(H49:H50)</f>
        <v>0</v>
      </c>
      <c r="I51" s="191">
        <f>SUM(I49:I50)</f>
        <v>0</v>
      </c>
      <c r="J51" s="191">
        <f>SUM(J49:J50)</f>
        <v>0</v>
      </c>
      <c r="K51" s="191">
        <f>SUM(K49:K50)</f>
        <v>0</v>
      </c>
      <c r="L51" s="191">
        <f>SUM(L49:L50)</f>
        <v>0</v>
      </c>
      <c r="M51" s="191">
        <f>SUM(M49:M50)</f>
        <v>0</v>
      </c>
      <c r="N51" s="191">
        <f>SUM(N49:N50)</f>
        <v>0</v>
      </c>
      <c r="O51" s="191">
        <f>SUM(O49:O50)</f>
        <v>0</v>
      </c>
    </row>
    <row r="52" spans="1:15" x14ac:dyDescent="0.25">
      <c r="A52" s="209">
        <v>4421</v>
      </c>
      <c r="B52" s="238" t="s">
        <v>715</v>
      </c>
      <c r="C52" s="212">
        <v>0</v>
      </c>
      <c r="D52" s="212">
        <v>0</v>
      </c>
      <c r="E52" s="212">
        <v>1750</v>
      </c>
      <c r="F52" s="212">
        <v>0</v>
      </c>
      <c r="G52" s="212">
        <v>0</v>
      </c>
      <c r="H52" s="212">
        <v>1750</v>
      </c>
      <c r="I52" s="212">
        <v>0</v>
      </c>
      <c r="J52" s="212">
        <v>0</v>
      </c>
      <c r="K52" s="212">
        <v>1750</v>
      </c>
      <c r="L52" s="212">
        <v>0</v>
      </c>
      <c r="M52" s="212">
        <v>1750</v>
      </c>
      <c r="N52" s="212">
        <v>0</v>
      </c>
      <c r="O52" s="235">
        <f>C52+D52+E52+F52+G52+H52+I52+J52+K52+L52+M52+N52</f>
        <v>7000</v>
      </c>
    </row>
    <row r="53" spans="1:15" x14ac:dyDescent="0.25">
      <c r="A53" s="209">
        <v>4422</v>
      </c>
      <c r="B53" s="238" t="s">
        <v>714</v>
      </c>
      <c r="C53" s="212">
        <v>4500</v>
      </c>
      <c r="D53" s="212">
        <v>4500</v>
      </c>
      <c r="E53" s="212">
        <v>4500</v>
      </c>
      <c r="F53" s="212">
        <v>0</v>
      </c>
      <c r="G53" s="212">
        <v>0</v>
      </c>
      <c r="H53" s="212">
        <v>0</v>
      </c>
      <c r="I53" s="212">
        <v>0</v>
      </c>
      <c r="J53" s="212">
        <v>0</v>
      </c>
      <c r="K53" s="212">
        <v>0</v>
      </c>
      <c r="L53" s="212">
        <v>0</v>
      </c>
      <c r="M53" s="212">
        <v>0</v>
      </c>
      <c r="N53" s="212">
        <v>0</v>
      </c>
      <c r="O53" s="235">
        <f>C53+D53+E53+F53+G53+H53+I53+J53+K53+L53+M53+N53</f>
        <v>13500</v>
      </c>
    </row>
    <row r="54" spans="1:15" x14ac:dyDescent="0.25">
      <c r="A54" s="209">
        <v>4425</v>
      </c>
      <c r="B54" s="237" t="s">
        <v>713</v>
      </c>
      <c r="C54" s="236">
        <v>0</v>
      </c>
      <c r="D54" s="236">
        <v>0</v>
      </c>
      <c r="E54" s="236">
        <v>-2650</v>
      </c>
      <c r="F54" s="236">
        <v>0</v>
      </c>
      <c r="G54" s="236">
        <v>0</v>
      </c>
      <c r="H54" s="236">
        <v>-2650</v>
      </c>
      <c r="I54" s="236">
        <v>0</v>
      </c>
      <c r="J54" s="236">
        <v>0</v>
      </c>
      <c r="K54" s="236">
        <v>-2650</v>
      </c>
      <c r="L54" s="236">
        <v>0</v>
      </c>
      <c r="M54" s="236">
        <v>-2650</v>
      </c>
      <c r="N54" s="236">
        <v>0</v>
      </c>
      <c r="O54" s="235">
        <f>C54+D54+E54+F54+G54+H54+I54+J54+K54+L54+M54+N54</f>
        <v>-10600</v>
      </c>
    </row>
    <row r="55" spans="1:15" s="190" customFormat="1" x14ac:dyDescent="0.25">
      <c r="A55" s="234"/>
      <c r="B55" s="233" t="s">
        <v>712</v>
      </c>
      <c r="C55" s="191">
        <f>SUM(C52:C54)</f>
        <v>4500</v>
      </c>
      <c r="D55" s="191">
        <f>SUM(D52:D54)</f>
        <v>4500</v>
      </c>
      <c r="E55" s="191">
        <f>SUM(E52:E54)</f>
        <v>3600</v>
      </c>
      <c r="F55" s="191">
        <f>SUM(F52:F54)</f>
        <v>0</v>
      </c>
      <c r="G55" s="191">
        <f>SUM(G52:G54)</f>
        <v>0</v>
      </c>
      <c r="H55" s="191">
        <f>SUM(H52:H54)</f>
        <v>-900</v>
      </c>
      <c r="I55" s="191">
        <f>SUM(I52:I54)</f>
        <v>0</v>
      </c>
      <c r="J55" s="191">
        <f>SUM(J52:J54)</f>
        <v>0</v>
      </c>
      <c r="K55" s="191">
        <f>SUM(K52:K54)</f>
        <v>-900</v>
      </c>
      <c r="L55" s="191">
        <f>SUM(L52:L54)</f>
        <v>0</v>
      </c>
      <c r="M55" s="191">
        <f>SUM(M52:M54)</f>
        <v>-900</v>
      </c>
      <c r="N55" s="194">
        <f>SUM(N52:N54)</f>
        <v>0</v>
      </c>
      <c r="O55" s="191">
        <f>SUM(O52:O54)</f>
        <v>9900</v>
      </c>
    </row>
    <row r="56" spans="1:15" x14ac:dyDescent="0.25">
      <c r="A56" s="204">
        <v>4432</v>
      </c>
      <c r="B56" s="232" t="s">
        <v>711</v>
      </c>
      <c r="C56" s="214">
        <v>0</v>
      </c>
      <c r="D56" s="214">
        <v>0</v>
      </c>
      <c r="E56" s="214">
        <v>250</v>
      </c>
      <c r="F56" s="214">
        <v>0</v>
      </c>
      <c r="G56" s="214">
        <v>0</v>
      </c>
      <c r="H56" s="214">
        <v>250</v>
      </c>
      <c r="I56" s="214">
        <v>0</v>
      </c>
      <c r="J56" s="214">
        <v>0</v>
      </c>
      <c r="K56" s="218">
        <v>250</v>
      </c>
      <c r="L56" s="218">
        <v>0</v>
      </c>
      <c r="M56" s="218">
        <v>0</v>
      </c>
      <c r="N56" s="218">
        <v>250</v>
      </c>
      <c r="O56" s="229">
        <f>C56+D56+E56+F56+G56+H56+I56+J56+K56+L56+M56+N56</f>
        <v>1000</v>
      </c>
    </row>
    <row r="57" spans="1:15" x14ac:dyDescent="0.25">
      <c r="A57" s="204">
        <v>4435</v>
      </c>
      <c r="B57" s="231" t="s">
        <v>710</v>
      </c>
      <c r="C57" s="230">
        <v>0</v>
      </c>
      <c r="D57" s="230">
        <v>0</v>
      </c>
      <c r="E57" s="230">
        <v>0</v>
      </c>
      <c r="F57" s="230">
        <v>0</v>
      </c>
      <c r="G57" s="230">
        <v>0</v>
      </c>
      <c r="H57" s="230">
        <v>-50</v>
      </c>
      <c r="I57" s="230">
        <v>0</v>
      </c>
      <c r="J57" s="230">
        <v>0</v>
      </c>
      <c r="K57" s="218">
        <v>-50</v>
      </c>
      <c r="L57" s="230">
        <v>0</v>
      </c>
      <c r="M57" s="230">
        <v>0</v>
      </c>
      <c r="N57" s="230">
        <v>-50</v>
      </c>
      <c r="O57" s="229">
        <f>C57+D57+E57+F57+G57+H57+I57+J57+K57+L57+M57+N57</f>
        <v>-150</v>
      </c>
    </row>
    <row r="58" spans="1:15" s="190" customFormat="1" ht="13.5" thickBot="1" x14ac:dyDescent="0.3">
      <c r="A58" s="228"/>
      <c r="B58" s="227" t="s">
        <v>709</v>
      </c>
      <c r="C58" s="226">
        <f>SUM(C56:C57)</f>
        <v>0</v>
      </c>
      <c r="D58" s="226">
        <f>SUM(D56:D57)</f>
        <v>0</v>
      </c>
      <c r="E58" s="226">
        <f>SUM(E56:E57)</f>
        <v>250</v>
      </c>
      <c r="F58" s="226">
        <f>SUM(F56:F57)</f>
        <v>0</v>
      </c>
      <c r="G58" s="226">
        <f>SUM(G56:G57)</f>
        <v>0</v>
      </c>
      <c r="H58" s="226">
        <f>SUM(H56:H57)</f>
        <v>200</v>
      </c>
      <c r="I58" s="226">
        <f>SUM(I56:I57)</f>
        <v>0</v>
      </c>
      <c r="J58" s="226">
        <f>SUM(J56:J57)</f>
        <v>0</v>
      </c>
      <c r="K58" s="226">
        <f>SUM(K56:K57)</f>
        <v>200</v>
      </c>
      <c r="L58" s="226">
        <f>SUM(L56:L57)</f>
        <v>0</v>
      </c>
      <c r="M58" s="226">
        <f>SUM(M56:M57)</f>
        <v>0</v>
      </c>
      <c r="N58" s="226">
        <f>SUM(N56:N57)</f>
        <v>200</v>
      </c>
      <c r="O58" s="226">
        <f>SUM(O56:O57)</f>
        <v>850</v>
      </c>
    </row>
    <row r="59" spans="1:15" s="190" customFormat="1" ht="14.25" thickTop="1" thickBot="1" x14ac:dyDescent="0.3">
      <c r="A59" s="225"/>
      <c r="B59" s="224" t="s">
        <v>708</v>
      </c>
      <c r="C59" s="223">
        <f>C39+C42+C48+C51+C55+C58</f>
        <v>10155.619999999999</v>
      </c>
      <c r="D59" s="223">
        <f>D39+D42+D48+D51+D55+D58</f>
        <v>11480.619999999999</v>
      </c>
      <c r="E59" s="223">
        <f>E39+E42+E48+E51+E55+E58</f>
        <v>10830.619999999999</v>
      </c>
      <c r="F59" s="223">
        <f>F39+F42+F48+F51+F55+F58</f>
        <v>7180.62</v>
      </c>
      <c r="G59" s="223">
        <f>G39+G42+G48+G51+G55+G58</f>
        <v>7180.62</v>
      </c>
      <c r="H59" s="223">
        <f>H39+H42+H48+H51+H55+H58</f>
        <v>6480.62</v>
      </c>
      <c r="I59" s="223">
        <f>I39+I42+I48+I51+I55+I58</f>
        <v>7180.62</v>
      </c>
      <c r="J59" s="223">
        <f>J39+J42+J48+J51+J55+J58</f>
        <v>2026.46</v>
      </c>
      <c r="K59" s="223">
        <f>K39+K42+K48+K51+K55+K58</f>
        <v>6480.62</v>
      </c>
      <c r="L59" s="223">
        <f>L39+L42+L48+L51+L55+L58</f>
        <v>7180.62</v>
      </c>
      <c r="M59" s="223">
        <f>M39+M42+M48+M51+M55+M58</f>
        <v>6280.62</v>
      </c>
      <c r="N59" s="223">
        <f>N39+N42+N48+N51+N55+N58</f>
        <v>7380.62</v>
      </c>
      <c r="O59" s="223">
        <f>O39+O42+O48+O51+O55+O58</f>
        <v>88013.280000000013</v>
      </c>
    </row>
    <row r="60" spans="1:15" ht="14.25" thickTop="1" thickBot="1" x14ac:dyDescent="0.3">
      <c r="A60" s="222"/>
      <c r="B60" s="221" t="s">
        <v>700</v>
      </c>
      <c r="C60" s="220">
        <f>C9+C35+C59</f>
        <v>51115.64</v>
      </c>
      <c r="D60" s="220">
        <f>D9+D35+D59</f>
        <v>29900.62</v>
      </c>
      <c r="E60" s="220">
        <f>E9+E35+E59</f>
        <v>30566.12</v>
      </c>
      <c r="F60" s="220">
        <f>F9+F35+F59</f>
        <v>18914.87</v>
      </c>
      <c r="G60" s="220">
        <f>G9+G35+G59</f>
        <v>26445.62</v>
      </c>
      <c r="H60" s="220">
        <f>H9+H35+H59</f>
        <v>17897.12</v>
      </c>
      <c r="I60" s="220">
        <f>I9+I35+I59</f>
        <v>23577.62</v>
      </c>
      <c r="J60" s="220">
        <f>J9+J35+J59</f>
        <v>14751.96</v>
      </c>
      <c r="K60" s="220">
        <f>K9+K35+K59</f>
        <v>15056.369999999999</v>
      </c>
      <c r="L60" s="220">
        <f>L9+L35+L59</f>
        <v>17526.37</v>
      </c>
      <c r="M60" s="220">
        <f>M9+M35+M59</f>
        <v>-114.88000000000011</v>
      </c>
      <c r="N60" s="220">
        <f>N9+N35+N59</f>
        <v>14440.119999999999</v>
      </c>
      <c r="O60" s="220">
        <f>N60+M60+L60+K60+J60+I60+H60+G60+F60+E60+D60+C60</f>
        <v>260077.55</v>
      </c>
    </row>
    <row r="61" spans="1:15" ht="13.5" thickTop="1" x14ac:dyDescent="0.25">
      <c r="A61" s="209">
        <v>5001</v>
      </c>
      <c r="B61" s="219" t="s">
        <v>23</v>
      </c>
      <c r="C61" s="210">
        <v>350</v>
      </c>
      <c r="D61" s="210">
        <v>350</v>
      </c>
      <c r="E61" s="210">
        <v>350</v>
      </c>
      <c r="F61" s="210">
        <v>350</v>
      </c>
      <c r="G61" s="210">
        <v>350</v>
      </c>
      <c r="H61" s="210">
        <v>350</v>
      </c>
      <c r="I61" s="210">
        <v>350</v>
      </c>
      <c r="J61" s="210">
        <v>350</v>
      </c>
      <c r="K61" s="210">
        <v>350</v>
      </c>
      <c r="L61" s="210">
        <v>350</v>
      </c>
      <c r="M61" s="210">
        <v>350</v>
      </c>
      <c r="N61" s="210">
        <v>350</v>
      </c>
      <c r="O61" s="206">
        <f>C61+D61+E61+F61+G61+H61+I61+J61+K61+L61+M61+N61</f>
        <v>4200</v>
      </c>
    </row>
    <row r="62" spans="1:15" x14ac:dyDescent="0.25">
      <c r="A62" s="209">
        <v>5003</v>
      </c>
      <c r="B62" s="213" t="s">
        <v>24</v>
      </c>
      <c r="C62" s="215">
        <v>1200</v>
      </c>
      <c r="D62" s="215">
        <v>1200</v>
      </c>
      <c r="E62" s="215">
        <v>1200</v>
      </c>
      <c r="F62" s="215">
        <v>1200</v>
      </c>
      <c r="G62" s="215">
        <v>1200</v>
      </c>
      <c r="H62" s="215">
        <v>1200</v>
      </c>
      <c r="I62" s="215">
        <v>1200</v>
      </c>
      <c r="J62" s="215">
        <v>1200</v>
      </c>
      <c r="K62" s="215">
        <v>1200</v>
      </c>
      <c r="L62" s="215">
        <v>1200</v>
      </c>
      <c r="M62" s="215">
        <v>1200</v>
      </c>
      <c r="N62" s="215">
        <v>1200</v>
      </c>
      <c r="O62" s="206">
        <f>C62+D62+E62+F62+G62+H62+I62+J62+K62+L62+M62+N62</f>
        <v>14400</v>
      </c>
    </row>
    <row r="63" spans="1:15" x14ac:dyDescent="0.25">
      <c r="A63" s="209">
        <v>5007</v>
      </c>
      <c r="B63" s="213" t="s">
        <v>25</v>
      </c>
      <c r="C63" s="215">
        <v>0</v>
      </c>
      <c r="D63" s="215">
        <v>0</v>
      </c>
      <c r="E63" s="215">
        <v>0</v>
      </c>
      <c r="F63" s="215">
        <v>0</v>
      </c>
      <c r="G63" s="215">
        <v>0</v>
      </c>
      <c r="H63" s="215">
        <v>0</v>
      </c>
      <c r="I63" s="215">
        <v>0</v>
      </c>
      <c r="J63" s="215">
        <v>0</v>
      </c>
      <c r="K63" s="215"/>
      <c r="L63" s="215">
        <v>0</v>
      </c>
      <c r="M63" s="215">
        <v>0</v>
      </c>
      <c r="N63" s="215">
        <v>0</v>
      </c>
      <c r="O63" s="206">
        <f>C63+D63+E63+F63+G63+H63+I63+J63+K63+L63+M63+N63</f>
        <v>0</v>
      </c>
    </row>
    <row r="64" spans="1:15" x14ac:dyDescent="0.25">
      <c r="A64" s="209">
        <v>5009</v>
      </c>
      <c r="B64" s="213" t="s">
        <v>26</v>
      </c>
      <c r="C64" s="215">
        <v>0</v>
      </c>
      <c r="D64" s="215">
        <v>0</v>
      </c>
      <c r="E64" s="215">
        <v>0</v>
      </c>
      <c r="F64" s="215">
        <v>0</v>
      </c>
      <c r="G64" s="215">
        <v>0</v>
      </c>
      <c r="H64" s="215">
        <v>0</v>
      </c>
      <c r="I64" s="215">
        <v>0</v>
      </c>
      <c r="J64" s="215">
        <v>0</v>
      </c>
      <c r="K64" s="215"/>
      <c r="L64" s="215">
        <v>0</v>
      </c>
      <c r="M64" s="215">
        <v>0</v>
      </c>
      <c r="N64" s="215">
        <v>0</v>
      </c>
      <c r="O64" s="206">
        <f>C64+D64+E64+F64+G64+H64+I64+J64+K64+L64+M64+N64</f>
        <v>0</v>
      </c>
    </row>
    <row r="65" spans="1:15" x14ac:dyDescent="0.25">
      <c r="A65" s="209">
        <v>5011</v>
      </c>
      <c r="B65" s="213" t="s">
        <v>27</v>
      </c>
      <c r="C65" s="215">
        <f>C60*0.017</f>
        <v>868.96588000000008</v>
      </c>
      <c r="D65" s="215">
        <f>D60*0.017</f>
        <v>508.31054</v>
      </c>
      <c r="E65" s="215">
        <f>E60*0.017</f>
        <v>519.62404000000004</v>
      </c>
      <c r="F65" s="215">
        <f>F60*0.017</f>
        <v>321.55279000000002</v>
      </c>
      <c r="G65" s="215">
        <f>G60*0.017</f>
        <v>449.57553999999999</v>
      </c>
      <c r="H65" s="215">
        <f>H60*0.017</f>
        <v>304.25103999999999</v>
      </c>
      <c r="I65" s="215">
        <f>I60*0.017</f>
        <v>400.81954000000002</v>
      </c>
      <c r="J65" s="215">
        <f>J60*0.017</f>
        <v>250.78332</v>
      </c>
      <c r="K65" s="215">
        <f>K60*0.017</f>
        <v>255.95829000000001</v>
      </c>
      <c r="L65" s="215">
        <f>L60*0.017</f>
        <v>297.94828999999999</v>
      </c>
      <c r="M65" s="215">
        <f>M60*0.017</f>
        <v>-1.952960000000002</v>
      </c>
      <c r="N65" s="215">
        <f>N60*0.017</f>
        <v>245.48204000000001</v>
      </c>
      <c r="O65" s="206">
        <f>C65+D65+E65+F65+G65+H65+I65+J65+K65+L65+M65+N65</f>
        <v>4421.3183500000005</v>
      </c>
    </row>
    <row r="66" spans="1:15" x14ac:dyDescent="0.25">
      <c r="A66" s="209">
        <v>5015</v>
      </c>
      <c r="B66" s="213" t="s">
        <v>28</v>
      </c>
      <c r="C66" s="215">
        <v>250</v>
      </c>
      <c r="D66" s="215">
        <v>250</v>
      </c>
      <c r="E66" s="215">
        <v>250</v>
      </c>
      <c r="F66" s="215">
        <v>250</v>
      </c>
      <c r="G66" s="215">
        <v>250</v>
      </c>
      <c r="H66" s="215">
        <v>250</v>
      </c>
      <c r="I66" s="215">
        <v>250</v>
      </c>
      <c r="J66" s="215">
        <v>250</v>
      </c>
      <c r="K66" s="215">
        <v>250</v>
      </c>
      <c r="L66" s="215">
        <v>250</v>
      </c>
      <c r="M66" s="215">
        <v>250</v>
      </c>
      <c r="N66" s="215">
        <v>250</v>
      </c>
      <c r="O66" s="206">
        <f>C66+D66+E66+F66+G66+H66+I66+J66+K66+L66+M66+N66</f>
        <v>3000</v>
      </c>
    </row>
    <row r="67" spans="1:15" s="190" customFormat="1" x14ac:dyDescent="0.25">
      <c r="A67" s="193"/>
      <c r="B67" s="192" t="s">
        <v>707</v>
      </c>
      <c r="C67" s="191">
        <f>SUM(C61:C66)</f>
        <v>2668.9658800000002</v>
      </c>
      <c r="D67" s="191">
        <f>SUM(D61:D66)</f>
        <v>2308.3105399999999</v>
      </c>
      <c r="E67" s="191">
        <f>SUM(E61:E66)</f>
        <v>2319.6240400000002</v>
      </c>
      <c r="F67" s="191">
        <f>SUM(F61:F66)</f>
        <v>2121.5527899999997</v>
      </c>
      <c r="G67" s="191">
        <f>SUM(G61:G66)</f>
        <v>2249.5755399999998</v>
      </c>
      <c r="H67" s="191">
        <f>SUM(H61:H66)</f>
        <v>2104.2510400000001</v>
      </c>
      <c r="I67" s="191">
        <f>SUM(I61:I66)</f>
        <v>2200.81954</v>
      </c>
      <c r="J67" s="191">
        <f>SUM(J61:J66)</f>
        <v>2050.78332</v>
      </c>
      <c r="K67" s="191">
        <f>SUM(K61:K66)</f>
        <v>2055.95829</v>
      </c>
      <c r="L67" s="191">
        <f>SUM(L61:L66)</f>
        <v>2097.9482900000003</v>
      </c>
      <c r="M67" s="191">
        <f>SUM(M61:M66)</f>
        <v>1798.0470399999999</v>
      </c>
      <c r="N67" s="191">
        <f>SUM(N61:N66)</f>
        <v>2045.4820400000001</v>
      </c>
      <c r="O67" s="191">
        <f>SUM(O61:O66)</f>
        <v>26021.318350000001</v>
      </c>
    </row>
    <row r="68" spans="1:15" x14ac:dyDescent="0.25">
      <c r="A68" s="204">
        <v>5018</v>
      </c>
      <c r="B68" s="203" t="s">
        <v>29</v>
      </c>
      <c r="C68" s="218">
        <v>0</v>
      </c>
      <c r="D68" s="218">
        <v>0</v>
      </c>
      <c r="E68" s="218">
        <v>0</v>
      </c>
      <c r="F68" s="218">
        <v>0</v>
      </c>
      <c r="G68" s="218">
        <v>0</v>
      </c>
      <c r="H68" s="218">
        <v>0</v>
      </c>
      <c r="I68" s="218">
        <v>0</v>
      </c>
      <c r="J68" s="218">
        <v>0</v>
      </c>
      <c r="K68" s="218">
        <v>0</v>
      </c>
      <c r="L68" s="218">
        <v>0</v>
      </c>
      <c r="M68" s="218">
        <v>0</v>
      </c>
      <c r="N68" s="218">
        <v>0</v>
      </c>
      <c r="O68" s="201">
        <f>C68+D68+E68+F68+G68+H68+I68+J68+K68+L68+M68+N68</f>
        <v>0</v>
      </c>
    </row>
    <row r="69" spans="1:15" x14ac:dyDescent="0.25">
      <c r="A69" s="204">
        <v>5019</v>
      </c>
      <c r="B69" s="203" t="s">
        <v>30</v>
      </c>
      <c r="C69" s="218">
        <v>0</v>
      </c>
      <c r="D69" s="218">
        <v>0</v>
      </c>
      <c r="E69" s="218">
        <v>0</v>
      </c>
      <c r="F69" s="218">
        <v>1000</v>
      </c>
      <c r="G69" s="218">
        <v>1000</v>
      </c>
      <c r="H69" s="218">
        <v>0</v>
      </c>
      <c r="I69" s="218">
        <v>0</v>
      </c>
      <c r="J69" s="218">
        <v>0</v>
      </c>
      <c r="K69" s="218">
        <v>0</v>
      </c>
      <c r="L69" s="218">
        <v>0</v>
      </c>
      <c r="M69" s="218">
        <v>0</v>
      </c>
      <c r="N69" s="218">
        <v>0</v>
      </c>
      <c r="O69" s="201">
        <f>C69+D69+E69+F69+G69+H69+I69+J69+K69+L69+M69+N69</f>
        <v>2000</v>
      </c>
    </row>
    <row r="70" spans="1:15" s="190" customFormat="1" x14ac:dyDescent="0.25">
      <c r="A70" s="217">
        <v>5018</v>
      </c>
      <c r="B70" s="216" t="s">
        <v>706</v>
      </c>
      <c r="C70" s="191">
        <f>C69</f>
        <v>0</v>
      </c>
      <c r="D70" s="191">
        <f>D69</f>
        <v>0</v>
      </c>
      <c r="E70" s="191">
        <f>E69</f>
        <v>0</v>
      </c>
      <c r="F70" s="191">
        <f>F69</f>
        <v>1000</v>
      </c>
      <c r="G70" s="191">
        <f>G69</f>
        <v>1000</v>
      </c>
      <c r="H70" s="191">
        <f>H69</f>
        <v>0</v>
      </c>
      <c r="I70" s="191">
        <f>I69</f>
        <v>0</v>
      </c>
      <c r="J70" s="191">
        <f>J69</f>
        <v>0</v>
      </c>
      <c r="K70" s="191">
        <f>K69</f>
        <v>0</v>
      </c>
      <c r="L70" s="191">
        <f>L69</f>
        <v>0</v>
      </c>
      <c r="M70" s="191">
        <f>M69</f>
        <v>0</v>
      </c>
      <c r="N70" s="191">
        <f>N69</f>
        <v>0</v>
      </c>
      <c r="O70" s="191">
        <f>SUM(O68:O69)</f>
        <v>2000</v>
      </c>
    </row>
    <row r="71" spans="1:15" x14ac:dyDescent="0.25">
      <c r="A71" s="209">
        <v>5023</v>
      </c>
      <c r="B71" s="208" t="s">
        <v>31</v>
      </c>
      <c r="C71" s="215">
        <v>50</v>
      </c>
      <c r="D71" s="215">
        <v>50</v>
      </c>
      <c r="E71" s="215">
        <v>50</v>
      </c>
      <c r="F71" s="215">
        <v>50</v>
      </c>
      <c r="G71" s="215">
        <v>50</v>
      </c>
      <c r="H71" s="215">
        <v>50</v>
      </c>
      <c r="I71" s="215">
        <v>50</v>
      </c>
      <c r="J71" s="215">
        <v>50</v>
      </c>
      <c r="K71" s="215">
        <v>50</v>
      </c>
      <c r="L71" s="215">
        <v>50</v>
      </c>
      <c r="M71" s="215">
        <v>50</v>
      </c>
      <c r="N71" s="215">
        <v>50</v>
      </c>
      <c r="O71" s="206">
        <f>C71+D71+E71+F71+G71+H71+I71+J71+K71+L71+M71+N71</f>
        <v>600</v>
      </c>
    </row>
    <row r="72" spans="1:15" x14ac:dyDescent="0.25">
      <c r="A72" s="209">
        <v>5025</v>
      </c>
      <c r="B72" s="208" t="s">
        <v>32</v>
      </c>
      <c r="C72" s="215">
        <v>175</v>
      </c>
      <c r="D72" s="215">
        <v>175</v>
      </c>
      <c r="E72" s="215">
        <v>175</v>
      </c>
      <c r="F72" s="215">
        <v>175</v>
      </c>
      <c r="G72" s="215">
        <v>175</v>
      </c>
      <c r="H72" s="215">
        <v>175</v>
      </c>
      <c r="I72" s="215">
        <v>175</v>
      </c>
      <c r="J72" s="215">
        <v>175</v>
      </c>
      <c r="K72" s="215">
        <v>175</v>
      </c>
      <c r="L72" s="215">
        <v>175</v>
      </c>
      <c r="M72" s="215">
        <v>175</v>
      </c>
      <c r="N72" s="215">
        <v>175</v>
      </c>
      <c r="O72" s="206">
        <f>C72+D72+E72+F72+G72+H72+I72+J72+K72+L72+M72+N72</f>
        <v>2100</v>
      </c>
    </row>
    <row r="73" spans="1:15" x14ac:dyDescent="0.25">
      <c r="A73" s="209">
        <v>5030</v>
      </c>
      <c r="B73" s="208" t="s">
        <v>33</v>
      </c>
      <c r="C73" s="215">
        <v>0</v>
      </c>
      <c r="D73" s="215">
        <v>0</v>
      </c>
      <c r="E73" s="215">
        <v>0</v>
      </c>
      <c r="F73" s="215">
        <v>0</v>
      </c>
      <c r="G73" s="215"/>
      <c r="H73" s="215">
        <v>0</v>
      </c>
      <c r="I73" s="215">
        <v>0</v>
      </c>
      <c r="J73" s="215">
        <v>0</v>
      </c>
      <c r="K73" s="215">
        <v>0</v>
      </c>
      <c r="L73" s="215">
        <v>0</v>
      </c>
      <c r="M73" s="215">
        <v>0</v>
      </c>
      <c r="N73" s="215">
        <v>0</v>
      </c>
      <c r="O73" s="206">
        <f>C73+D73+E73+F73+G73+H73+I73+J73+K73+L73+M73+N73</f>
        <v>0</v>
      </c>
    </row>
    <row r="74" spans="1:15" x14ac:dyDescent="0.25">
      <c r="A74" s="209">
        <v>5032</v>
      </c>
      <c r="B74" s="208" t="s">
        <v>34</v>
      </c>
      <c r="C74" s="215">
        <v>0</v>
      </c>
      <c r="D74" s="215">
        <v>0</v>
      </c>
      <c r="E74" s="215">
        <v>0</v>
      </c>
      <c r="F74" s="215">
        <v>0</v>
      </c>
      <c r="G74" s="215">
        <v>0</v>
      </c>
      <c r="H74" s="215">
        <v>0</v>
      </c>
      <c r="I74" s="215">
        <v>0</v>
      </c>
      <c r="J74" s="215">
        <v>0</v>
      </c>
      <c r="K74" s="215">
        <v>0</v>
      </c>
      <c r="L74" s="215">
        <v>0</v>
      </c>
      <c r="M74" s="215">
        <v>0</v>
      </c>
      <c r="N74" s="215">
        <v>0</v>
      </c>
      <c r="O74" s="206">
        <f>C74+D74+E74+F74+G74+H74+I74+J74+K74+L74+M74+N74</f>
        <v>0</v>
      </c>
    </row>
    <row r="75" spans="1:15" s="190" customFormat="1" x14ac:dyDescent="0.25">
      <c r="A75" s="193">
        <v>5030</v>
      </c>
      <c r="B75" s="192" t="s">
        <v>705</v>
      </c>
      <c r="C75" s="191">
        <f>SUM(C71:C74)</f>
        <v>225</v>
      </c>
      <c r="D75" s="191">
        <f>SUM(D71:D74)</f>
        <v>225</v>
      </c>
      <c r="E75" s="191">
        <f>SUM(E71:E74)</f>
        <v>225</v>
      </c>
      <c r="F75" s="191">
        <f>SUM(F71:F74)</f>
        <v>225</v>
      </c>
      <c r="G75" s="191">
        <f>SUM(G71:G74)</f>
        <v>225</v>
      </c>
      <c r="H75" s="191">
        <f>SUM(H71:H74)</f>
        <v>225</v>
      </c>
      <c r="I75" s="191">
        <f>SUM(I71:I74)</f>
        <v>225</v>
      </c>
      <c r="J75" s="191">
        <f>SUM(J71:J74)</f>
        <v>225</v>
      </c>
      <c r="K75" s="191">
        <f>SUM(K71:K74)</f>
        <v>225</v>
      </c>
      <c r="L75" s="191">
        <f>SUM(L71:L74)</f>
        <v>225</v>
      </c>
      <c r="M75" s="191">
        <f>SUM(M71:M74)</f>
        <v>225</v>
      </c>
      <c r="N75" s="191">
        <f>SUM(N71:N74)</f>
        <v>225</v>
      </c>
      <c r="O75" s="191">
        <f>SUM(O71:O74)</f>
        <v>2700</v>
      </c>
    </row>
    <row r="76" spans="1:15" x14ac:dyDescent="0.25">
      <c r="A76" s="204">
        <v>5031</v>
      </c>
      <c r="B76" s="203" t="s">
        <v>35</v>
      </c>
      <c r="C76" s="214">
        <v>167.4</v>
      </c>
      <c r="D76" s="214">
        <v>2266.1799999999998</v>
      </c>
      <c r="E76" s="214">
        <v>117.19</v>
      </c>
      <c r="F76" s="214">
        <v>430.8</v>
      </c>
      <c r="G76" s="214">
        <v>245.92</v>
      </c>
      <c r="H76" s="214">
        <v>31.57</v>
      </c>
      <c r="I76" s="214">
        <v>196.9</v>
      </c>
      <c r="J76" s="214"/>
      <c r="K76" s="214">
        <v>0</v>
      </c>
      <c r="L76" s="214">
        <v>79.47</v>
      </c>
      <c r="M76" s="214">
        <v>0</v>
      </c>
      <c r="N76" s="214">
        <v>0</v>
      </c>
      <c r="O76" s="201">
        <f>C76+D76+E76+F76+G76+H76+I76+J76+K76+L76+M76+N76</f>
        <v>3535.4300000000003</v>
      </c>
    </row>
    <row r="77" spans="1:15" x14ac:dyDescent="0.25">
      <c r="A77" s="204">
        <v>5033</v>
      </c>
      <c r="B77" s="203" t="s">
        <v>36</v>
      </c>
      <c r="C77" s="214">
        <v>102</v>
      </c>
      <c r="D77" s="214">
        <v>100.25</v>
      </c>
      <c r="E77" s="214">
        <v>102</v>
      </c>
      <c r="F77" s="214">
        <v>102</v>
      </c>
      <c r="G77" s="214">
        <v>102</v>
      </c>
      <c r="H77" s="214">
        <v>195.25</v>
      </c>
      <c r="I77" s="214">
        <v>100.25</v>
      </c>
      <c r="J77" s="214">
        <v>7</v>
      </c>
      <c r="K77" s="214">
        <v>102</v>
      </c>
      <c r="L77" s="214">
        <v>107</v>
      </c>
      <c r="M77" s="214">
        <v>100</v>
      </c>
      <c r="N77" s="214">
        <v>100</v>
      </c>
      <c r="O77" s="201">
        <f>C77+D77+E77+F77+G77+H77+I77+J77+K77+L77+M77+N77</f>
        <v>1219.75</v>
      </c>
    </row>
    <row r="78" spans="1:15" x14ac:dyDescent="0.25">
      <c r="A78" s="204">
        <v>5035</v>
      </c>
      <c r="B78" s="203" t="s">
        <v>37</v>
      </c>
      <c r="C78" s="214">
        <f>C96*7.7%</f>
        <v>947.09922999999992</v>
      </c>
      <c r="D78" s="214">
        <f>D96*7.7%</f>
        <v>947.09922999999992</v>
      </c>
      <c r="E78" s="214">
        <f>E96*7.7%</f>
        <v>947.09922999999992</v>
      </c>
      <c r="F78" s="214">
        <f>F96*7.7%</f>
        <v>947.09922999999992</v>
      </c>
      <c r="G78" s="214">
        <f>G96*7.7%</f>
        <v>947.09922999999992</v>
      </c>
      <c r="H78" s="214">
        <f>H96*7.7%</f>
        <v>947.09922999999992</v>
      </c>
      <c r="I78" s="214">
        <f>I96*7.7%</f>
        <v>947.09922999999992</v>
      </c>
      <c r="J78" s="214">
        <f>J96*7.7%</f>
        <v>947.09922999999992</v>
      </c>
      <c r="K78" s="214">
        <f>K96*7.7%</f>
        <v>947.09922999999992</v>
      </c>
      <c r="L78" s="214">
        <f>L96*7.7%</f>
        <v>947.09922999999992</v>
      </c>
      <c r="M78" s="214">
        <f>M96*7.7%</f>
        <v>947.09922999999992</v>
      </c>
      <c r="N78" s="214">
        <f>N96*7.7%</f>
        <v>947.09922999999992</v>
      </c>
      <c r="O78" s="201">
        <f>C78+D78+E78+F78+G78+H78+I78+J78+K78+L78+M78+N78</f>
        <v>11365.190759999999</v>
      </c>
    </row>
    <row r="79" spans="1:15" x14ac:dyDescent="0.25">
      <c r="A79" s="204">
        <v>5039</v>
      </c>
      <c r="B79" s="203" t="s">
        <v>38</v>
      </c>
      <c r="C79" s="214">
        <v>0</v>
      </c>
      <c r="D79" s="214">
        <v>202</v>
      </c>
      <c r="E79" s="214">
        <v>36.67</v>
      </c>
      <c r="F79" s="214">
        <v>63</v>
      </c>
      <c r="G79" s="214">
        <v>201</v>
      </c>
      <c r="H79" s="214">
        <v>0</v>
      </c>
      <c r="I79" s="214">
        <v>0</v>
      </c>
      <c r="J79" s="214">
        <v>0</v>
      </c>
      <c r="K79" s="214">
        <v>200</v>
      </c>
      <c r="L79" s="214">
        <v>200</v>
      </c>
      <c r="M79" s="214">
        <v>200</v>
      </c>
      <c r="N79" s="214">
        <v>200</v>
      </c>
      <c r="O79" s="201">
        <f>C79+D79+E79+F79+G79+H79+I79+J79+K79+L79+M79+N79</f>
        <v>1302.67</v>
      </c>
    </row>
    <row r="80" spans="1:15" x14ac:dyDescent="0.25">
      <c r="A80" s="204">
        <v>5048</v>
      </c>
      <c r="B80" s="203" t="s">
        <v>39</v>
      </c>
      <c r="C80" s="214">
        <v>776.46</v>
      </c>
      <c r="D80" s="214">
        <v>776.46</v>
      </c>
      <c r="E80" s="214">
        <v>776.46</v>
      </c>
      <c r="F80" s="214">
        <v>776.46</v>
      </c>
      <c r="G80" s="214">
        <v>776.46</v>
      </c>
      <c r="H80" s="214">
        <v>776.46</v>
      </c>
      <c r="I80" s="214">
        <v>776.46</v>
      </c>
      <c r="J80" s="214">
        <v>776.46</v>
      </c>
      <c r="K80" s="214">
        <v>776.46</v>
      </c>
      <c r="L80" s="214">
        <v>776.46</v>
      </c>
      <c r="M80" s="214">
        <v>776.46</v>
      </c>
      <c r="N80" s="214">
        <v>776.46</v>
      </c>
      <c r="O80" s="201">
        <f>C80+D80+E80+F80+G80+H80+I80+J80+K80+L80+M80+N80</f>
        <v>9317.52</v>
      </c>
    </row>
    <row r="81" spans="1:15" x14ac:dyDescent="0.25">
      <c r="A81" s="204">
        <v>5049</v>
      </c>
      <c r="B81" s="203" t="s">
        <v>40</v>
      </c>
      <c r="C81" s="214">
        <v>0</v>
      </c>
      <c r="D81" s="214">
        <v>0</v>
      </c>
      <c r="E81" s="214">
        <v>0</v>
      </c>
      <c r="F81" s="214">
        <v>433.65</v>
      </c>
      <c r="G81" s="214">
        <v>0</v>
      </c>
      <c r="H81" s="214">
        <v>0</v>
      </c>
      <c r="I81" s="214">
        <v>0</v>
      </c>
      <c r="J81" s="214">
        <v>0</v>
      </c>
      <c r="K81" s="214">
        <v>0</v>
      </c>
      <c r="L81" s="214">
        <v>0</v>
      </c>
      <c r="M81" s="214">
        <v>0</v>
      </c>
      <c r="N81" s="214">
        <v>0</v>
      </c>
      <c r="O81" s="201">
        <f>C81+D81+E81+F81+G81+H81+I81+J81+K81+L81+M81+N81</f>
        <v>433.65</v>
      </c>
    </row>
    <row r="82" spans="1:15" x14ac:dyDescent="0.25">
      <c r="A82" s="204">
        <v>5051</v>
      </c>
      <c r="B82" s="203" t="s">
        <v>41</v>
      </c>
      <c r="C82" s="214">
        <v>230</v>
      </c>
      <c r="D82" s="214">
        <v>230</v>
      </c>
      <c r="E82" s="214">
        <v>230</v>
      </c>
      <c r="F82" s="214">
        <v>230</v>
      </c>
      <c r="G82" s="214">
        <v>230</v>
      </c>
      <c r="H82" s="214">
        <v>115</v>
      </c>
      <c r="I82" s="214">
        <v>115</v>
      </c>
      <c r="J82" s="214">
        <v>230</v>
      </c>
      <c r="K82" s="214">
        <v>230</v>
      </c>
      <c r="L82" s="214">
        <v>230</v>
      </c>
      <c r="M82" s="214">
        <v>230</v>
      </c>
      <c r="N82" s="214">
        <v>230</v>
      </c>
      <c r="O82" s="201">
        <f>C82+D82+E82+F82+G82+H82+I82+J82+K82+L82+M82+N82</f>
        <v>2530</v>
      </c>
    </row>
    <row r="83" spans="1:15" s="190" customFormat="1" x14ac:dyDescent="0.25">
      <c r="A83" s="193"/>
      <c r="B83" s="192" t="s">
        <v>704</v>
      </c>
      <c r="C83" s="191">
        <f>SUM(C76:C82)</f>
        <v>2222.9592299999999</v>
      </c>
      <c r="D83" s="191">
        <f>SUM(D76:D82)</f>
        <v>4521.9892299999992</v>
      </c>
      <c r="E83" s="191">
        <f>SUM(E76:E82)</f>
        <v>2209.41923</v>
      </c>
      <c r="F83" s="191">
        <f>SUM(F76:F82)</f>
        <v>2983.0092300000001</v>
      </c>
      <c r="G83" s="191">
        <f>SUM(G76:G82)</f>
        <v>2502.4792299999999</v>
      </c>
      <c r="H83" s="191">
        <f>SUM(H76:H82)</f>
        <v>2065.37923</v>
      </c>
      <c r="I83" s="191">
        <f>SUM(I76:I82)</f>
        <v>2135.7092299999999</v>
      </c>
      <c r="J83" s="191">
        <f>SUM(J76:J82)</f>
        <v>1960.5592299999998</v>
      </c>
      <c r="K83" s="191">
        <f>SUM(K76:K82)</f>
        <v>2255.5592299999998</v>
      </c>
      <c r="L83" s="191">
        <f>SUM(L76:L82)</f>
        <v>2340.0292300000001</v>
      </c>
      <c r="M83" s="191">
        <f>SUM(M76:M82)</f>
        <v>2253.5592299999998</v>
      </c>
      <c r="N83" s="191">
        <f>SUM(N76:N82)</f>
        <v>2253.5592299999998</v>
      </c>
      <c r="O83" s="191">
        <f>SUM(O76:O82)</f>
        <v>29704.210760000002</v>
      </c>
    </row>
    <row r="84" spans="1:15" x14ac:dyDescent="0.25">
      <c r="A84" s="209">
        <v>5053</v>
      </c>
      <c r="B84" s="213" t="s">
        <v>42</v>
      </c>
      <c r="C84" s="212">
        <v>0</v>
      </c>
      <c r="D84" s="212">
        <v>0</v>
      </c>
      <c r="E84" s="212">
        <v>0</v>
      </c>
      <c r="F84" s="212">
        <v>0</v>
      </c>
      <c r="G84" s="212">
        <v>0</v>
      </c>
      <c r="H84" s="212">
        <v>0</v>
      </c>
      <c r="I84" s="212">
        <v>0</v>
      </c>
      <c r="J84" s="212">
        <v>0</v>
      </c>
      <c r="K84" s="212">
        <v>0</v>
      </c>
      <c r="L84" s="212">
        <v>0</v>
      </c>
      <c r="M84" s="212">
        <v>0</v>
      </c>
      <c r="N84" s="212">
        <v>0</v>
      </c>
      <c r="O84" s="206">
        <f>C84+D84+E84+F84+G84+H84+I84+J84+K84+L84+M84+N84</f>
        <v>0</v>
      </c>
    </row>
    <row r="85" spans="1:15" x14ac:dyDescent="0.25">
      <c r="A85" s="209">
        <v>6054</v>
      </c>
      <c r="B85" s="213" t="s">
        <v>43</v>
      </c>
      <c r="C85" s="212">
        <v>1000</v>
      </c>
      <c r="D85" s="212">
        <v>1000</v>
      </c>
      <c r="E85" s="212">
        <v>1000</v>
      </c>
      <c r="F85" s="212">
        <v>1000</v>
      </c>
      <c r="G85" s="212">
        <v>1000</v>
      </c>
      <c r="H85" s="212">
        <v>1000</v>
      </c>
      <c r="I85" s="212">
        <v>1000</v>
      </c>
      <c r="J85" s="212">
        <v>1000</v>
      </c>
      <c r="K85" s="212">
        <v>1000</v>
      </c>
      <c r="L85" s="212">
        <v>1000</v>
      </c>
      <c r="M85" s="212">
        <v>1000</v>
      </c>
      <c r="N85" s="212">
        <v>1000</v>
      </c>
      <c r="O85" s="206">
        <f>C85+D85+E85+F85+G85+H85+I85+J85+K85+L85+M85+N85</f>
        <v>12000</v>
      </c>
    </row>
    <row r="86" spans="1:15" x14ac:dyDescent="0.25">
      <c r="A86" s="209">
        <v>6055</v>
      </c>
      <c r="B86" s="213" t="s">
        <v>44</v>
      </c>
      <c r="C86" s="212">
        <v>250</v>
      </c>
      <c r="D86" s="212">
        <v>250</v>
      </c>
      <c r="E86" s="212">
        <v>250</v>
      </c>
      <c r="F86" s="212">
        <v>250</v>
      </c>
      <c r="G86" s="212">
        <v>250</v>
      </c>
      <c r="H86" s="212">
        <v>250</v>
      </c>
      <c r="I86" s="212">
        <v>250</v>
      </c>
      <c r="J86" s="212">
        <v>250</v>
      </c>
      <c r="K86" s="212">
        <v>250</v>
      </c>
      <c r="L86" s="212">
        <v>250</v>
      </c>
      <c r="M86" s="212">
        <v>250</v>
      </c>
      <c r="N86" s="212">
        <v>250</v>
      </c>
      <c r="O86" s="206">
        <f>C86+D86+E86+F86+G86+H86+I86+J86+K86+L86+M86+N86</f>
        <v>3000</v>
      </c>
    </row>
    <row r="87" spans="1:15" x14ac:dyDescent="0.25">
      <c r="A87" s="209">
        <v>6056</v>
      </c>
      <c r="B87" s="213" t="s">
        <v>45</v>
      </c>
      <c r="C87" s="212">
        <v>300</v>
      </c>
      <c r="D87" s="212">
        <v>300</v>
      </c>
      <c r="E87" s="212">
        <v>300</v>
      </c>
      <c r="F87" s="212">
        <v>300</v>
      </c>
      <c r="G87" s="212">
        <v>300</v>
      </c>
      <c r="H87" s="212">
        <v>300</v>
      </c>
      <c r="I87" s="212">
        <v>300</v>
      </c>
      <c r="J87" s="212">
        <v>300</v>
      </c>
      <c r="K87" s="212">
        <v>300</v>
      </c>
      <c r="L87" s="212">
        <v>300</v>
      </c>
      <c r="M87" s="212">
        <v>300</v>
      </c>
      <c r="N87" s="212">
        <v>300</v>
      </c>
      <c r="O87" s="206">
        <f>C87+D87+E87+F87+G87+H87+I87+J87+K87+L87+M87+N87</f>
        <v>3600</v>
      </c>
    </row>
    <row r="88" spans="1:15" x14ac:dyDescent="0.25">
      <c r="A88" s="209">
        <v>6057</v>
      </c>
      <c r="B88" s="213" t="s">
        <v>46</v>
      </c>
      <c r="C88" s="212">
        <v>100</v>
      </c>
      <c r="D88" s="212">
        <v>100</v>
      </c>
      <c r="E88" s="212">
        <v>100</v>
      </c>
      <c r="F88" s="212">
        <v>100</v>
      </c>
      <c r="G88" s="212">
        <v>100</v>
      </c>
      <c r="H88" s="212">
        <v>100</v>
      </c>
      <c r="I88" s="212">
        <v>100</v>
      </c>
      <c r="J88" s="212">
        <v>100</v>
      </c>
      <c r="K88" s="212">
        <v>100</v>
      </c>
      <c r="L88" s="212">
        <v>100</v>
      </c>
      <c r="M88" s="212">
        <v>100</v>
      </c>
      <c r="N88" s="212">
        <v>100</v>
      </c>
      <c r="O88" s="206">
        <f>C88+D88+E88+F88+G88+H88+I88+J88+K88+L88+M88+N88</f>
        <v>1200</v>
      </c>
    </row>
    <row r="89" spans="1:15" s="190" customFormat="1" x14ac:dyDescent="0.25">
      <c r="A89" s="193">
        <v>5053</v>
      </c>
      <c r="B89" s="192" t="s">
        <v>703</v>
      </c>
      <c r="C89" s="191">
        <f>SUM(C84:C88)</f>
        <v>1650</v>
      </c>
      <c r="D89" s="191">
        <f>SUM(D84:D88)</f>
        <v>1650</v>
      </c>
      <c r="E89" s="191">
        <f>SUM(E84:E88)</f>
        <v>1650</v>
      </c>
      <c r="F89" s="191">
        <f>SUM(F84:F88)</f>
        <v>1650</v>
      </c>
      <c r="G89" s="191">
        <f>SUM(G84:G88)</f>
        <v>1650</v>
      </c>
      <c r="H89" s="191">
        <f>SUM(H84:H88)</f>
        <v>1650</v>
      </c>
      <c r="I89" s="191">
        <f>SUM(I84:I88)</f>
        <v>1650</v>
      </c>
      <c r="J89" s="191">
        <f>SUM(J84:J88)</f>
        <v>1650</v>
      </c>
      <c r="K89" s="191">
        <f>SUM(K84:K88)</f>
        <v>1650</v>
      </c>
      <c r="L89" s="191">
        <f>SUM(L84:L88)</f>
        <v>1650</v>
      </c>
      <c r="M89" s="191">
        <f>SUM(M84:M88)</f>
        <v>1650</v>
      </c>
      <c r="N89" s="191">
        <f>SUM(N84:N88)</f>
        <v>1650</v>
      </c>
      <c r="O89" s="191">
        <f>SUM(O84:O88)</f>
        <v>19800</v>
      </c>
    </row>
    <row r="90" spans="1:15" x14ac:dyDescent="0.25">
      <c r="A90" s="204">
        <v>5055</v>
      </c>
      <c r="B90" s="211" t="s">
        <v>47</v>
      </c>
      <c r="C90" s="205">
        <v>75</v>
      </c>
      <c r="D90" s="205">
        <v>75</v>
      </c>
      <c r="E90" s="205">
        <v>75</v>
      </c>
      <c r="F90" s="205">
        <v>75</v>
      </c>
      <c r="G90" s="205">
        <v>75</v>
      </c>
      <c r="H90" s="205">
        <v>75</v>
      </c>
      <c r="I90" s="205">
        <v>75</v>
      </c>
      <c r="J90" s="205">
        <v>75</v>
      </c>
      <c r="K90" s="205">
        <v>75</v>
      </c>
      <c r="L90" s="205">
        <v>75</v>
      </c>
      <c r="M90" s="205">
        <v>75</v>
      </c>
      <c r="N90" s="205">
        <v>75</v>
      </c>
      <c r="O90" s="201">
        <f>C90+D90+E90+F90+G90+H90+I90+J90+K90+L90+M90+N90</f>
        <v>900</v>
      </c>
    </row>
    <row r="91" spans="1:15" s="190" customFormat="1" x14ac:dyDescent="0.25">
      <c r="A91" s="193"/>
      <c r="B91" s="192" t="s">
        <v>702</v>
      </c>
      <c r="C91" s="191">
        <f>C90</f>
        <v>75</v>
      </c>
      <c r="D91" s="191">
        <f>D90</f>
        <v>75</v>
      </c>
      <c r="E91" s="191">
        <f>E90</f>
        <v>75</v>
      </c>
      <c r="F91" s="191">
        <f>F90</f>
        <v>75</v>
      </c>
      <c r="G91" s="191">
        <f>G90</f>
        <v>75</v>
      </c>
      <c r="H91" s="191">
        <f>H90</f>
        <v>75</v>
      </c>
      <c r="I91" s="191">
        <f>I90</f>
        <v>75</v>
      </c>
      <c r="J91" s="191">
        <f>J90</f>
        <v>75</v>
      </c>
      <c r="K91" s="191">
        <f>K90</f>
        <v>75</v>
      </c>
      <c r="L91" s="191">
        <f>L90</f>
        <v>75</v>
      </c>
      <c r="M91" s="191">
        <f>SUM(M90)</f>
        <v>75</v>
      </c>
      <c r="N91" s="191">
        <f>SUM(N90)</f>
        <v>75</v>
      </c>
      <c r="O91" s="191">
        <f>SUM(O90)</f>
        <v>900</v>
      </c>
    </row>
    <row r="92" spans="1:15" x14ac:dyDescent="0.25">
      <c r="A92" s="209">
        <v>5060</v>
      </c>
      <c r="B92" s="208" t="s">
        <v>48</v>
      </c>
      <c r="C92" s="207">
        <v>0</v>
      </c>
      <c r="D92" s="207">
        <v>0</v>
      </c>
      <c r="E92" s="207">
        <v>0</v>
      </c>
      <c r="F92" s="207">
        <v>0</v>
      </c>
      <c r="G92" s="207">
        <v>0</v>
      </c>
      <c r="H92" s="207">
        <v>0</v>
      </c>
      <c r="I92" s="207">
        <v>0</v>
      </c>
      <c r="J92" s="207">
        <v>0</v>
      </c>
      <c r="K92" s="207">
        <v>0</v>
      </c>
      <c r="L92" s="207">
        <v>0</v>
      </c>
      <c r="M92" s="207">
        <v>0</v>
      </c>
      <c r="N92" s="207">
        <v>0</v>
      </c>
      <c r="O92" s="210">
        <f>C92+D92+E92+F92+G92+H92+I92+J92+K92+L92+M92+N92</f>
        <v>0</v>
      </c>
    </row>
    <row r="93" spans="1:15" x14ac:dyDescent="0.25">
      <c r="A93" s="209">
        <v>5063</v>
      </c>
      <c r="B93" s="208" t="s">
        <v>49</v>
      </c>
      <c r="C93" s="207">
        <v>1300</v>
      </c>
      <c r="D93" s="207">
        <v>1300</v>
      </c>
      <c r="E93" s="207">
        <v>1300</v>
      </c>
      <c r="F93" s="207">
        <v>1300</v>
      </c>
      <c r="G93" s="207">
        <v>1300</v>
      </c>
      <c r="H93" s="207">
        <v>1300</v>
      </c>
      <c r="I93" s="207">
        <v>1300</v>
      </c>
      <c r="J93" s="207">
        <v>1300</v>
      </c>
      <c r="K93" s="207">
        <v>1300</v>
      </c>
      <c r="L93" s="207">
        <v>1300</v>
      </c>
      <c r="M93" s="207">
        <v>1300</v>
      </c>
      <c r="N93" s="207">
        <v>1300</v>
      </c>
      <c r="O93" s="206">
        <f>C93+D93+E93+F93+G93+H93+I93+J93+K93+L93+M93+N93</f>
        <v>15600</v>
      </c>
    </row>
    <row r="94" spans="1:15" x14ac:dyDescent="0.25">
      <c r="A94" s="209"/>
      <c r="B94" s="208" t="s">
        <v>50</v>
      </c>
      <c r="C94" s="207">
        <v>3333.33</v>
      </c>
      <c r="D94" s="207">
        <v>3333.33</v>
      </c>
      <c r="E94" s="207">
        <v>3333.33</v>
      </c>
      <c r="F94" s="207">
        <v>3333.33</v>
      </c>
      <c r="G94" s="207">
        <v>3333.33</v>
      </c>
      <c r="H94" s="207">
        <v>3333.33</v>
      </c>
      <c r="I94" s="207">
        <v>3333.33</v>
      </c>
      <c r="J94" s="207">
        <v>3333.33</v>
      </c>
      <c r="K94" s="207">
        <v>3333.33</v>
      </c>
      <c r="L94" s="207">
        <v>3333.33</v>
      </c>
      <c r="M94" s="207">
        <v>3333.33</v>
      </c>
      <c r="N94" s="207">
        <v>3333.33</v>
      </c>
      <c r="O94" s="206">
        <f>C94+D94+E94+F94+G94+H94+I94+J94+K94+L94+M94+N94</f>
        <v>39999.960000000014</v>
      </c>
    </row>
    <row r="95" spans="1:15" x14ac:dyDescent="0.25">
      <c r="A95" s="209">
        <v>5064</v>
      </c>
      <c r="B95" s="208" t="s">
        <v>51</v>
      </c>
      <c r="C95" s="207">
        <v>7666.66</v>
      </c>
      <c r="D95" s="207">
        <v>7666.66</v>
      </c>
      <c r="E95" s="207">
        <v>7666.66</v>
      </c>
      <c r="F95" s="207">
        <v>7666.66</v>
      </c>
      <c r="G95" s="207">
        <v>7666.66</v>
      </c>
      <c r="H95" s="207">
        <v>7666.66</v>
      </c>
      <c r="I95" s="207">
        <v>7666.66</v>
      </c>
      <c r="J95" s="207">
        <v>7666.66</v>
      </c>
      <c r="K95" s="207">
        <v>7666.66</v>
      </c>
      <c r="L95" s="207">
        <v>7666.66</v>
      </c>
      <c r="M95" s="207">
        <v>7666.66</v>
      </c>
      <c r="N95" s="207">
        <v>7666.66</v>
      </c>
      <c r="O95" s="206">
        <f>C95+D95+E95+F95+G95+H95+I95+J95+K95+L95+M95+N95</f>
        <v>91999.920000000027</v>
      </c>
    </row>
    <row r="96" spans="1:15" s="190" customFormat="1" x14ac:dyDescent="0.25">
      <c r="A96" s="193">
        <v>5060</v>
      </c>
      <c r="B96" s="200" t="s">
        <v>701</v>
      </c>
      <c r="C96" s="191">
        <f>SUM(C92:C95)</f>
        <v>12299.99</v>
      </c>
      <c r="D96" s="191">
        <f>SUM(D92:D95)</f>
        <v>12299.99</v>
      </c>
      <c r="E96" s="191">
        <f>SUM(E92:E95)</f>
        <v>12299.99</v>
      </c>
      <c r="F96" s="191">
        <f>SUM(F92:F95)</f>
        <v>12299.99</v>
      </c>
      <c r="G96" s="191">
        <f>SUM(G92:G95)</f>
        <v>12299.99</v>
      </c>
      <c r="H96" s="191">
        <f>SUM(H92:H95)</f>
        <v>12299.99</v>
      </c>
      <c r="I96" s="191">
        <f>SUM(I92:I95)</f>
        <v>12299.99</v>
      </c>
      <c r="J96" s="191">
        <f>SUM(J92:J95)</f>
        <v>12299.99</v>
      </c>
      <c r="K96" s="191">
        <f>SUM(K92:K95)</f>
        <v>12299.99</v>
      </c>
      <c r="L96" s="191">
        <f>SUM(L92:L95)</f>
        <v>12299.99</v>
      </c>
      <c r="M96" s="191">
        <f>SUM(M92:M95)</f>
        <v>12299.99</v>
      </c>
      <c r="N96" s="191">
        <f>SUM(N92:N95)</f>
        <v>12299.99</v>
      </c>
      <c r="O96" s="191">
        <f>SUM(O92:O95)</f>
        <v>147599.88000000003</v>
      </c>
    </row>
    <row r="97" spans="1:15" x14ac:dyDescent="0.25">
      <c r="A97" s="204">
        <v>5065</v>
      </c>
      <c r="B97" s="203" t="s">
        <v>52</v>
      </c>
      <c r="C97" s="205">
        <v>150</v>
      </c>
      <c r="D97" s="205">
        <v>150</v>
      </c>
      <c r="E97" s="205">
        <v>150</v>
      </c>
      <c r="F97" s="205">
        <v>150</v>
      </c>
      <c r="G97" s="205">
        <v>150</v>
      </c>
      <c r="H97" s="205">
        <v>150</v>
      </c>
      <c r="I97" s="205">
        <v>150</v>
      </c>
      <c r="J97" s="205">
        <v>150</v>
      </c>
      <c r="K97" s="205">
        <v>150</v>
      </c>
      <c r="L97" s="205">
        <v>150</v>
      </c>
      <c r="M97" s="205">
        <v>150</v>
      </c>
      <c r="N97" s="205">
        <v>150</v>
      </c>
      <c r="O97" s="201">
        <f>C97+D97+E97+F97+G97+H97+I97+J97+K97+L97+M97+N97</f>
        <v>1800</v>
      </c>
    </row>
    <row r="98" spans="1:15" x14ac:dyDescent="0.25">
      <c r="A98" s="204"/>
      <c r="B98" s="203" t="s">
        <v>53</v>
      </c>
      <c r="C98" s="202">
        <v>0</v>
      </c>
      <c r="D98" s="202">
        <v>0</v>
      </c>
      <c r="E98" s="202">
        <v>0</v>
      </c>
      <c r="F98" s="202">
        <v>0</v>
      </c>
      <c r="G98" s="202">
        <v>0</v>
      </c>
      <c r="H98" s="202">
        <v>0</v>
      </c>
      <c r="I98" s="202">
        <v>0</v>
      </c>
      <c r="J98" s="202">
        <v>0</v>
      </c>
      <c r="K98" s="202">
        <v>0</v>
      </c>
      <c r="L98" s="202">
        <v>0</v>
      </c>
      <c r="M98" s="202">
        <v>0</v>
      </c>
      <c r="N98" s="202">
        <v>0</v>
      </c>
      <c r="O98" s="201">
        <f>C98+D98+E98+F98+G98+H98+I98+J98+K98+L98+M98+N98</f>
        <v>0</v>
      </c>
    </row>
    <row r="99" spans="1:15" s="190" customFormat="1" x14ac:dyDescent="0.25">
      <c r="A99" s="193"/>
      <c r="B99" s="200"/>
      <c r="C99" s="191">
        <f>SUM(C97:C98)</f>
        <v>150</v>
      </c>
      <c r="D99" s="191">
        <f>SUM(D97:D98)</f>
        <v>150</v>
      </c>
      <c r="E99" s="191">
        <f>SUM(E97:E98)</f>
        <v>150</v>
      </c>
      <c r="F99" s="191">
        <f>SUM(F97:F98)</f>
        <v>150</v>
      </c>
      <c r="G99" s="191">
        <f>SUM(G97:G98)</f>
        <v>150</v>
      </c>
      <c r="H99" s="191">
        <f>SUM(H97:H98)</f>
        <v>150</v>
      </c>
      <c r="I99" s="191">
        <f>SUM(I97:I98)</f>
        <v>150</v>
      </c>
      <c r="J99" s="191">
        <f>SUM(J97:J98)</f>
        <v>150</v>
      </c>
      <c r="K99" s="191">
        <f>SUM(K97:K98)</f>
        <v>150</v>
      </c>
      <c r="L99" s="191">
        <f>SUM(L97:L98)</f>
        <v>150</v>
      </c>
      <c r="M99" s="191">
        <f>SUM(M97:M98)</f>
        <v>150</v>
      </c>
      <c r="N99" s="191">
        <f>SUM(N97:N98)</f>
        <v>150</v>
      </c>
      <c r="O99" s="191">
        <f>SUM(O97:O98)</f>
        <v>1800</v>
      </c>
    </row>
    <row r="100" spans="1:15" s="190" customFormat="1" x14ac:dyDescent="0.25">
      <c r="A100" s="199"/>
      <c r="B100" s="198"/>
      <c r="C100" s="197"/>
      <c r="D100" s="197"/>
      <c r="E100" s="197"/>
      <c r="F100" s="197"/>
      <c r="G100" s="197"/>
      <c r="H100" s="197"/>
      <c r="I100" s="197"/>
      <c r="J100" s="197"/>
      <c r="K100" s="197"/>
      <c r="L100" s="197"/>
      <c r="M100" s="197"/>
      <c r="N100" s="197"/>
      <c r="O100" s="197"/>
    </row>
    <row r="101" spans="1:15" s="190" customFormat="1" x14ac:dyDescent="0.25">
      <c r="A101" s="196"/>
      <c r="B101" s="195" t="s">
        <v>700</v>
      </c>
      <c r="C101" s="194">
        <f>C60</f>
        <v>51115.64</v>
      </c>
      <c r="D101" s="194">
        <f>D60</f>
        <v>29900.62</v>
      </c>
      <c r="E101" s="194">
        <f>E60</f>
        <v>30566.12</v>
      </c>
      <c r="F101" s="194">
        <f>F60</f>
        <v>18914.87</v>
      </c>
      <c r="G101" s="194">
        <f>G60</f>
        <v>26445.62</v>
      </c>
      <c r="H101" s="194">
        <f>H60</f>
        <v>17897.12</v>
      </c>
      <c r="I101" s="194">
        <f>I60</f>
        <v>23577.62</v>
      </c>
      <c r="J101" s="194">
        <f>J60</f>
        <v>14751.96</v>
      </c>
      <c r="K101" s="194">
        <f>K60</f>
        <v>15056.369999999999</v>
      </c>
      <c r="L101" s="194">
        <f>L60</f>
        <v>17526.37</v>
      </c>
      <c r="M101" s="194">
        <f>M60</f>
        <v>-114.88000000000011</v>
      </c>
      <c r="N101" s="194">
        <f>N60</f>
        <v>14440.119999999999</v>
      </c>
      <c r="O101" s="194">
        <f>O60</f>
        <v>260077.55</v>
      </c>
    </row>
    <row r="102" spans="1:15" s="190" customFormat="1" x14ac:dyDescent="0.25">
      <c r="A102" s="193"/>
      <c r="B102" s="192" t="s">
        <v>699</v>
      </c>
      <c r="C102" s="191">
        <f>C67+C70+C75+C83+C89+C91+C96+C99</f>
        <v>19291.915110000002</v>
      </c>
      <c r="D102" s="191">
        <f>D67+D70+D75+D83+D89+D91+D96+D99</f>
        <v>21230.289769999999</v>
      </c>
      <c r="E102" s="191">
        <f>E67+E70+E75+E83+E89+E91+E96+E99</f>
        <v>18929.03327</v>
      </c>
      <c r="F102" s="191">
        <f>F67+F70+F75+F83+F89+F91+F96+F99</f>
        <v>20504.552019999999</v>
      </c>
      <c r="G102" s="191">
        <f>G67+G70+G75+G83+G89+G91+G96+G99</f>
        <v>20152.04477</v>
      </c>
      <c r="H102" s="191">
        <f>H67+H70+H75+H83+H89+H91+H96+H99</f>
        <v>18569.620269999999</v>
      </c>
      <c r="I102" s="191">
        <f>I67+I70+I75+I83+I89+I91+I96+I99</f>
        <v>18736.518769999999</v>
      </c>
      <c r="J102" s="191">
        <f>J67+J70+J75+J83+J89+J91+J96+J99</f>
        <v>18411.332549999999</v>
      </c>
      <c r="K102" s="191">
        <f>K67+K70+K75+K83+K89+K91+K96+K99</f>
        <v>18711.507519999999</v>
      </c>
      <c r="L102" s="191">
        <f>L67+L70+L75+L83+L89+L91+L96+L99</f>
        <v>18837.967519999998</v>
      </c>
      <c r="M102" s="191">
        <f>M67+M70+M75+M83+M89+M91+M96+M99</f>
        <v>18451.596270000002</v>
      </c>
      <c r="N102" s="191">
        <f>N67+N70+N75+N83+N89+N91+N96+N99</f>
        <v>18699.031269999999</v>
      </c>
      <c r="O102" s="191">
        <f>O67+O70+O75+O83+O89+O91+O96+O99</f>
        <v>230525.40911000004</v>
      </c>
    </row>
    <row r="103" spans="1:15" s="190" customFormat="1" x14ac:dyDescent="0.25">
      <c r="A103" s="193"/>
      <c r="B103" s="192" t="s">
        <v>698</v>
      </c>
      <c r="C103" s="191">
        <f>C101-C102</f>
        <v>31823.724889999998</v>
      </c>
      <c r="D103" s="191">
        <f>D101-D102</f>
        <v>8670.3302299999996</v>
      </c>
      <c r="E103" s="191">
        <f>E101-E102</f>
        <v>11637.086729999999</v>
      </c>
      <c r="F103" s="191">
        <f>F101-F102</f>
        <v>-1589.6820200000002</v>
      </c>
      <c r="G103" s="191">
        <f>G101-G102</f>
        <v>6293.5752299999986</v>
      </c>
      <c r="H103" s="191">
        <f>H101-H102</f>
        <v>-672.50027000000046</v>
      </c>
      <c r="I103" s="191">
        <f>I101-I102</f>
        <v>4841.1012300000002</v>
      </c>
      <c r="J103" s="191">
        <f>J101-J102</f>
        <v>-3659.37255</v>
      </c>
      <c r="K103" s="191">
        <f>K101-K102</f>
        <v>-3655.1375200000002</v>
      </c>
      <c r="L103" s="191">
        <f>L101-L102</f>
        <v>-1311.5975199999993</v>
      </c>
      <c r="M103" s="191">
        <f>M101-M102</f>
        <v>-18566.476270000003</v>
      </c>
      <c r="N103" s="191">
        <f>N101-N102</f>
        <v>-4258.9112700000005</v>
      </c>
      <c r="O103" s="191">
        <f>O101-O102</f>
        <v>29552.140889999951</v>
      </c>
    </row>
  </sheetData>
  <mergeCells count="2">
    <mergeCell ref="A35:B35"/>
    <mergeCell ref="A9:B9"/>
  </mergeCells>
  <pageMargins left="0.7" right="0.7" top="0.75" bottom="0.75" header="0.3" footer="0.3"/>
  <pageSetup paperSize="3" scale="82" fitToHeight="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0BE8F-F76D-4041-8F96-BD4DE301EDC1}">
  <dimension ref="A1:AR103"/>
  <sheetViews>
    <sheetView tabSelected="1" topLeftCell="A53" zoomScale="98" zoomScaleNormal="98" workbookViewId="0">
      <pane xSplit="2" topLeftCell="C1" activePane="topRight" state="frozen"/>
      <selection pane="topRight" activeCell="D85" sqref="D85"/>
    </sheetView>
  </sheetViews>
  <sheetFormatPr defaultColWidth="32.140625" defaultRowHeight="12.75" x14ac:dyDescent="0.25"/>
  <cols>
    <col min="1" max="1" width="5" style="189" bestFit="1" customWidth="1"/>
    <col min="2" max="2" width="57.140625" style="188" customWidth="1"/>
    <col min="3" max="3" width="12.5703125" style="185" bestFit="1" customWidth="1"/>
    <col min="4" max="4" width="13.85546875" style="185" bestFit="1" customWidth="1"/>
    <col min="5" max="5" width="11.85546875" style="187" hidden="1" customWidth="1"/>
    <col min="6" max="7" width="13.85546875" style="185" bestFit="1" customWidth="1"/>
    <col min="8" max="8" width="11.85546875" style="187" hidden="1" customWidth="1"/>
    <col min="9" max="10" width="13.85546875" style="185" bestFit="1" customWidth="1"/>
    <col min="11" max="11" width="11.85546875" style="187" hidden="1" customWidth="1"/>
    <col min="12" max="13" width="13.85546875" style="185" bestFit="1" customWidth="1"/>
    <col min="14" max="14" width="11.85546875" style="187" hidden="1" customWidth="1"/>
    <col min="15" max="15" width="12.5703125" style="185" bestFit="1" customWidth="1"/>
    <col min="16" max="16" width="13.85546875" style="185" bestFit="1" customWidth="1"/>
    <col min="17" max="17" width="11.85546875" style="187" hidden="1" customWidth="1"/>
    <col min="18" max="19" width="12.5703125" style="185" bestFit="1" customWidth="1"/>
    <col min="20" max="20" width="11.85546875" style="187" hidden="1" customWidth="1"/>
    <col min="21" max="21" width="12.5703125" style="185" bestFit="1" customWidth="1"/>
    <col min="22" max="22" width="13.85546875" style="185" bestFit="1" customWidth="1"/>
    <col min="23" max="23" width="11.85546875" style="187" hidden="1" customWidth="1"/>
    <col min="24" max="24" width="12.5703125" style="185" bestFit="1" customWidth="1"/>
    <col min="25" max="25" width="13.85546875" style="185" bestFit="1" customWidth="1"/>
    <col min="26" max="26" width="11.85546875" style="187" hidden="1" customWidth="1"/>
    <col min="27" max="27" width="13.5703125" style="185" bestFit="1" customWidth="1"/>
    <col min="28" max="28" width="12.5703125" style="185" bestFit="1" customWidth="1"/>
    <col min="29" max="29" width="11.85546875" style="187" hidden="1" customWidth="1"/>
    <col min="30" max="30" width="13.5703125" style="185" bestFit="1" customWidth="1"/>
    <col min="31" max="31" width="13.85546875" style="185" bestFit="1" customWidth="1"/>
    <col min="32" max="32" width="11.85546875" style="187" hidden="1" customWidth="1"/>
    <col min="33" max="34" width="14.7109375" style="185" customWidth="1"/>
    <col min="35" max="35" width="11.85546875" style="187" hidden="1" customWidth="1"/>
    <col min="36" max="36" width="12.85546875" style="185" bestFit="1" customWidth="1"/>
    <col min="37" max="37" width="12.5703125" style="185" customWidth="1"/>
    <col min="38" max="38" width="11.85546875" style="187" hidden="1" customWidth="1"/>
    <col min="39" max="39" width="3.140625" style="187" customWidth="1"/>
    <col min="40" max="40" width="13.85546875" style="190" bestFit="1" customWidth="1"/>
    <col min="41" max="41" width="15" style="190" bestFit="1" customWidth="1"/>
    <col min="42" max="42" width="13.85546875" style="190" bestFit="1" customWidth="1"/>
    <col min="43" max="43" width="11.85546875" style="186" bestFit="1" customWidth="1"/>
    <col min="44" max="16384" width="32.140625" style="185"/>
  </cols>
  <sheetData>
    <row r="1" spans="1:44" x14ac:dyDescent="0.25">
      <c r="AM1" s="366"/>
    </row>
    <row r="2" spans="1:44" s="186" customFormat="1" x14ac:dyDescent="0.25">
      <c r="A2" s="365"/>
      <c r="B2" s="364"/>
      <c r="C2" s="363" t="s">
        <v>775</v>
      </c>
      <c r="D2" s="363"/>
      <c r="E2" s="363"/>
      <c r="F2" s="363" t="s">
        <v>774</v>
      </c>
      <c r="G2" s="363"/>
      <c r="H2" s="363"/>
      <c r="I2" s="363" t="s">
        <v>773</v>
      </c>
      <c r="J2" s="363"/>
      <c r="K2" s="363"/>
      <c r="L2" s="363" t="s">
        <v>772</v>
      </c>
      <c r="M2" s="363"/>
      <c r="N2" s="363"/>
      <c r="O2" s="361" t="s">
        <v>771</v>
      </c>
      <c r="P2" s="360"/>
      <c r="Q2" s="359"/>
      <c r="R2" s="361" t="s">
        <v>770</v>
      </c>
      <c r="S2" s="360"/>
      <c r="T2" s="359"/>
      <c r="U2" s="361" t="s">
        <v>769</v>
      </c>
      <c r="V2" s="360"/>
      <c r="W2" s="359"/>
      <c r="X2" s="361" t="s">
        <v>768</v>
      </c>
      <c r="Y2" s="360"/>
      <c r="Z2" s="359"/>
      <c r="AA2" s="361" t="s">
        <v>767</v>
      </c>
      <c r="AB2" s="360"/>
      <c r="AC2" s="359"/>
      <c r="AD2" s="361" t="s">
        <v>766</v>
      </c>
      <c r="AE2" s="360"/>
      <c r="AF2" s="359"/>
      <c r="AG2" s="361" t="s">
        <v>765</v>
      </c>
      <c r="AH2" s="360"/>
      <c r="AI2" s="359"/>
      <c r="AJ2" s="361" t="s">
        <v>764</v>
      </c>
      <c r="AK2" s="360"/>
      <c r="AL2" s="359"/>
      <c r="AM2" s="362"/>
      <c r="AN2" s="361" t="s">
        <v>707</v>
      </c>
      <c r="AO2" s="360"/>
      <c r="AP2" s="360"/>
      <c r="AQ2" s="359"/>
    </row>
    <row r="3" spans="1:44" s="186" customFormat="1" ht="25.5" x14ac:dyDescent="0.25">
      <c r="A3" s="358"/>
      <c r="B3" s="357"/>
      <c r="C3" s="264">
        <v>2023</v>
      </c>
      <c r="D3" s="264">
        <v>2024</v>
      </c>
      <c r="E3" s="356" t="s">
        <v>776</v>
      </c>
      <c r="F3" s="264">
        <v>2023</v>
      </c>
      <c r="G3" s="264">
        <v>2024</v>
      </c>
      <c r="H3" s="356" t="s">
        <v>776</v>
      </c>
      <c r="I3" s="264">
        <v>2023</v>
      </c>
      <c r="J3" s="264">
        <v>2024</v>
      </c>
      <c r="K3" s="354" t="s">
        <v>776</v>
      </c>
      <c r="L3" s="264">
        <v>2023</v>
      </c>
      <c r="M3" s="264">
        <v>2024</v>
      </c>
      <c r="N3" s="354" t="s">
        <v>776</v>
      </c>
      <c r="O3" s="264">
        <v>2023</v>
      </c>
      <c r="P3" s="264">
        <v>2024</v>
      </c>
      <c r="Q3" s="354" t="s">
        <v>776</v>
      </c>
      <c r="R3" s="264">
        <v>2023</v>
      </c>
      <c r="S3" s="264">
        <v>2024</v>
      </c>
      <c r="T3" s="354" t="s">
        <v>776</v>
      </c>
      <c r="U3" s="264">
        <v>2023</v>
      </c>
      <c r="V3" s="264">
        <v>2024</v>
      </c>
      <c r="W3" s="354" t="s">
        <v>776</v>
      </c>
      <c r="X3" s="264">
        <v>2023</v>
      </c>
      <c r="Y3" s="264">
        <v>2024</v>
      </c>
      <c r="Z3" s="354" t="s">
        <v>776</v>
      </c>
      <c r="AA3" s="264">
        <v>2023</v>
      </c>
      <c r="AB3" s="264">
        <v>2024</v>
      </c>
      <c r="AC3" s="354" t="s">
        <v>776</v>
      </c>
      <c r="AD3" s="264">
        <v>2023</v>
      </c>
      <c r="AE3" s="264">
        <v>2024</v>
      </c>
      <c r="AF3" s="354" t="s">
        <v>776</v>
      </c>
      <c r="AG3" s="264">
        <v>2023</v>
      </c>
      <c r="AH3" s="264">
        <v>2024</v>
      </c>
      <c r="AI3" s="354" t="s">
        <v>776</v>
      </c>
      <c r="AJ3" s="264">
        <v>2023</v>
      </c>
      <c r="AK3" s="264">
        <v>2024</v>
      </c>
      <c r="AL3" s="354" t="s">
        <v>776</v>
      </c>
      <c r="AM3" s="355"/>
      <c r="AN3" s="264">
        <v>2023</v>
      </c>
      <c r="AO3" s="264">
        <v>2024</v>
      </c>
      <c r="AP3" s="264" t="s">
        <v>777</v>
      </c>
      <c r="AQ3" s="354" t="s">
        <v>776</v>
      </c>
    </row>
    <row r="4" spans="1:44" s="187" customFormat="1" x14ac:dyDescent="0.25">
      <c r="A4" s="209"/>
      <c r="B4" s="263" t="s">
        <v>763</v>
      </c>
      <c r="C4" s="262">
        <v>3</v>
      </c>
      <c r="D4" s="262">
        <v>20</v>
      </c>
      <c r="E4" s="350">
        <f>((D4-C4)/C4)</f>
        <v>5.666666666666667</v>
      </c>
      <c r="F4" s="262">
        <v>3</v>
      </c>
      <c r="G4" s="262">
        <v>20</v>
      </c>
      <c r="H4" s="350">
        <f>((G4-F4)/F4)</f>
        <v>5.666666666666667</v>
      </c>
      <c r="I4" s="262">
        <v>15</v>
      </c>
      <c r="J4" s="262">
        <v>30</v>
      </c>
      <c r="K4" s="350">
        <f>((J4-I4)/I4)</f>
        <v>1</v>
      </c>
      <c r="L4" s="262">
        <v>8</v>
      </c>
      <c r="M4" s="262">
        <v>25</v>
      </c>
      <c r="N4" s="350">
        <f>((M4-L4)/L4)</f>
        <v>2.125</v>
      </c>
      <c r="O4" s="262">
        <v>7</v>
      </c>
      <c r="P4" s="262">
        <v>20</v>
      </c>
      <c r="Q4" s="350">
        <f>((P4-O4)/O4)</f>
        <v>1.8571428571428572</v>
      </c>
      <c r="R4" s="262">
        <v>-5</v>
      </c>
      <c r="S4" s="262">
        <v>10</v>
      </c>
      <c r="T4" s="350">
        <f>((S4-R4)/R4)</f>
        <v>-3</v>
      </c>
      <c r="U4" s="262">
        <v>10</v>
      </c>
      <c r="V4" s="262">
        <v>20</v>
      </c>
      <c r="W4" s="350">
        <f>((V4-U4)/U4)</f>
        <v>1</v>
      </c>
      <c r="X4" s="262">
        <v>4</v>
      </c>
      <c r="Y4" s="262">
        <v>10</v>
      </c>
      <c r="Z4" s="350">
        <f>((Y4-X4)/X4)</f>
        <v>1.5</v>
      </c>
      <c r="AA4" s="262">
        <v>2</v>
      </c>
      <c r="AB4" s="262">
        <v>15</v>
      </c>
      <c r="AC4" s="350">
        <f>((AB4-AA4)/AA4)</f>
        <v>6.5</v>
      </c>
      <c r="AD4" s="262">
        <v>3</v>
      </c>
      <c r="AE4" s="262">
        <v>15</v>
      </c>
      <c r="AF4" s="350">
        <f>((AE4-AD4)/AD4)</f>
        <v>4</v>
      </c>
      <c r="AG4" s="262"/>
      <c r="AH4" s="262">
        <v>10</v>
      </c>
      <c r="AI4" s="350" t="e">
        <f>((AH4-AG4)/AG4)</f>
        <v>#DIV/0!</v>
      </c>
      <c r="AJ4" s="262"/>
      <c r="AK4" s="262">
        <v>10</v>
      </c>
      <c r="AL4" s="350" t="e">
        <f>((AK4-AJ4)/AJ4)</f>
        <v>#DIV/0!</v>
      </c>
      <c r="AM4" s="353"/>
      <c r="AN4" s="261">
        <f>C4+F4+I4+L4+O4+R4+U4+X4+AA4+AD4</f>
        <v>50</v>
      </c>
      <c r="AO4" s="261">
        <f>D4+G4+J4+M4+P4+S4+V4+Y4+AB4+AE4</f>
        <v>185</v>
      </c>
      <c r="AP4" s="261"/>
      <c r="AQ4" s="350">
        <f>((AO4-AN4)/AN4)</f>
        <v>2.7</v>
      </c>
    </row>
    <row r="5" spans="1:44" x14ac:dyDescent="0.25">
      <c r="A5" s="209">
        <v>4011</v>
      </c>
      <c r="B5" s="238" t="s">
        <v>762</v>
      </c>
      <c r="C5" s="289">
        <v>250</v>
      </c>
      <c r="D5" s="289">
        <f>D4*50</f>
        <v>1000</v>
      </c>
      <c r="E5" s="350">
        <f>((D5-C5)/C5)</f>
        <v>3</v>
      </c>
      <c r="F5" s="289">
        <v>250</v>
      </c>
      <c r="G5" s="289">
        <f>G4*50</f>
        <v>1000</v>
      </c>
      <c r="H5" s="350">
        <f>((G5-F5)/F5)</f>
        <v>3</v>
      </c>
      <c r="I5" s="289">
        <v>250</v>
      </c>
      <c r="J5" s="289">
        <f>J4*50</f>
        <v>1500</v>
      </c>
      <c r="K5" s="350">
        <f>((J5-I5)/I5)</f>
        <v>5</v>
      </c>
      <c r="L5" s="289">
        <v>500</v>
      </c>
      <c r="M5" s="289">
        <f>M4*50</f>
        <v>1250</v>
      </c>
      <c r="N5" s="350">
        <f>((M5-L5)/L5)</f>
        <v>1.5</v>
      </c>
      <c r="O5" s="289">
        <v>300</v>
      </c>
      <c r="P5" s="289">
        <f>P4*50</f>
        <v>1000</v>
      </c>
      <c r="Q5" s="350">
        <f>((P5-O5)/O5)</f>
        <v>2.3333333333333335</v>
      </c>
      <c r="R5" s="289">
        <v>50</v>
      </c>
      <c r="S5" s="289">
        <f>S4*50</f>
        <v>500</v>
      </c>
      <c r="T5" s="350">
        <f>((S5-R5)/R5)</f>
        <v>9</v>
      </c>
      <c r="U5" s="289">
        <v>100</v>
      </c>
      <c r="V5" s="289">
        <f>V4*50</f>
        <v>1000</v>
      </c>
      <c r="W5" s="350">
        <f>((V5-U5)/U5)</f>
        <v>9</v>
      </c>
      <c r="X5" s="289">
        <v>450</v>
      </c>
      <c r="Y5" s="289">
        <f>Y4*50</f>
        <v>500</v>
      </c>
      <c r="Z5" s="350">
        <f>((Y5-X5)/X5)</f>
        <v>0.1111111111111111</v>
      </c>
      <c r="AA5" s="289">
        <v>100</v>
      </c>
      <c r="AB5" s="289">
        <f>AB4*50</f>
        <v>750</v>
      </c>
      <c r="AC5" s="350">
        <f>((AB5-AA5)/AA5)</f>
        <v>6.5</v>
      </c>
      <c r="AD5" s="289">
        <v>150</v>
      </c>
      <c r="AE5" s="289">
        <f>AE4*50</f>
        <v>750</v>
      </c>
      <c r="AF5" s="350">
        <f>((AE5-AD5)/AD5)</f>
        <v>4</v>
      </c>
      <c r="AG5" s="289">
        <v>200</v>
      </c>
      <c r="AH5" s="289">
        <f>AH4*50</f>
        <v>500</v>
      </c>
      <c r="AI5" s="350">
        <f>((AH5-AG5)/AG5)</f>
        <v>1.5</v>
      </c>
      <c r="AJ5" s="289">
        <v>200</v>
      </c>
      <c r="AK5" s="289">
        <f>AK4*50</f>
        <v>500</v>
      </c>
      <c r="AL5" s="350">
        <f>((AK5-AJ5)/AJ5)</f>
        <v>1.5</v>
      </c>
      <c r="AM5" s="353"/>
      <c r="AN5" s="286">
        <f>C5+F5+I5+L5+O5+R5+U5+X5+AA5+AD5</f>
        <v>2400</v>
      </c>
      <c r="AO5" s="286">
        <f>D5+G5+J5+M5+P5+S5+V5+Y5+AB5+AE5</f>
        <v>9250</v>
      </c>
      <c r="AP5" s="286">
        <f>AO5-AN5</f>
        <v>6850</v>
      </c>
      <c r="AQ5" s="350">
        <f>((AO5-AN5)/AN5)</f>
        <v>2.8541666666666665</v>
      </c>
    </row>
    <row r="6" spans="1:44" x14ac:dyDescent="0.25">
      <c r="A6" s="209">
        <v>4012</v>
      </c>
      <c r="B6" s="238" t="s">
        <v>761</v>
      </c>
      <c r="C6" s="289">
        <v>3180</v>
      </c>
      <c r="D6" s="289">
        <f>C6*1.1</f>
        <v>3498.0000000000005</v>
      </c>
      <c r="E6" s="350">
        <f>((D6-C6)/C6)</f>
        <v>0.10000000000000014</v>
      </c>
      <c r="F6" s="289">
        <v>8945</v>
      </c>
      <c r="G6" s="289">
        <f>F6*1.1</f>
        <v>9839.5</v>
      </c>
      <c r="H6" s="350">
        <f>((G6-F6)/F6)</f>
        <v>0.1</v>
      </c>
      <c r="I6" s="289">
        <v>5695</v>
      </c>
      <c r="J6" s="289">
        <f>I6*1.1</f>
        <v>6264.5000000000009</v>
      </c>
      <c r="K6" s="350">
        <f>((J6-I6)/I6)</f>
        <v>0.10000000000000016</v>
      </c>
      <c r="L6" s="289">
        <v>6780</v>
      </c>
      <c r="M6" s="289">
        <f>L6*1.1</f>
        <v>7458.0000000000009</v>
      </c>
      <c r="N6" s="350">
        <f>((M6-L6)/L6)</f>
        <v>0.10000000000000013</v>
      </c>
      <c r="O6" s="289">
        <v>7622.5</v>
      </c>
      <c r="P6" s="289">
        <f>O6*1.1</f>
        <v>8384.75</v>
      </c>
      <c r="Q6" s="350">
        <f>((P6-O6)/O6)</f>
        <v>0.1</v>
      </c>
      <c r="R6" s="289">
        <v>3115</v>
      </c>
      <c r="S6" s="289">
        <f>R6*1.1</f>
        <v>3426.5000000000005</v>
      </c>
      <c r="T6" s="350">
        <f>((S6-R6)/R6)</f>
        <v>0.10000000000000014</v>
      </c>
      <c r="U6" s="289">
        <v>5015</v>
      </c>
      <c r="V6" s="289">
        <f>U6*1.1</f>
        <v>5516.5</v>
      </c>
      <c r="W6" s="350">
        <f>((V6-U6)/U6)</f>
        <v>0.1</v>
      </c>
      <c r="X6" s="289">
        <v>6850</v>
      </c>
      <c r="Y6" s="289">
        <f>X6*1.1</f>
        <v>7535.0000000000009</v>
      </c>
      <c r="Z6" s="350">
        <f>((Y6-X6)/X6)</f>
        <v>0.10000000000000013</v>
      </c>
      <c r="AA6" s="289">
        <v>3127.5</v>
      </c>
      <c r="AB6" s="289">
        <f>AA6*1.1</f>
        <v>3440.2500000000005</v>
      </c>
      <c r="AC6" s="350">
        <f>((AB6-AA6)/AA6)</f>
        <v>0.10000000000000014</v>
      </c>
      <c r="AD6" s="289">
        <v>6555</v>
      </c>
      <c r="AE6" s="289">
        <f>AD6*1.1</f>
        <v>7210.5000000000009</v>
      </c>
      <c r="AF6" s="350">
        <f>((AE6-AD6)/AD6)</f>
        <v>0.10000000000000014</v>
      </c>
      <c r="AG6" s="289">
        <v>2450</v>
      </c>
      <c r="AH6" s="289">
        <f>AG6*1.1</f>
        <v>2695</v>
      </c>
      <c r="AI6" s="350">
        <f>((AH6-AG6)/AG6)</f>
        <v>0.1</v>
      </c>
      <c r="AJ6" s="289">
        <v>2500</v>
      </c>
      <c r="AK6" s="289">
        <f>AJ6*1.1</f>
        <v>2750</v>
      </c>
      <c r="AL6" s="350">
        <f>((AK6-AJ6)/AJ6)</f>
        <v>0.1</v>
      </c>
      <c r="AM6" s="353"/>
      <c r="AN6" s="286">
        <f>C6+F6+I6+L6+O6+R6+U6+X6+AA6+AD6</f>
        <v>56885</v>
      </c>
      <c r="AO6" s="286">
        <f>D6+G6+J6+M6+P6+S6+V6+Y6+AB6+AE6</f>
        <v>62573.5</v>
      </c>
      <c r="AP6" s="286">
        <f>AO6-AN6</f>
        <v>5688.5</v>
      </c>
      <c r="AQ6" s="350">
        <f>((AO6-AN6)/AN6)</f>
        <v>0.1</v>
      </c>
    </row>
    <row r="7" spans="1:44" x14ac:dyDescent="0.25">
      <c r="A7" s="209">
        <v>4013</v>
      </c>
      <c r="B7" s="237" t="s">
        <v>760</v>
      </c>
      <c r="C7" s="342">
        <v>1180</v>
      </c>
      <c r="D7" s="342">
        <f>D4*302.5</f>
        <v>6050</v>
      </c>
      <c r="E7" s="350">
        <f>((D7-C7)/C7)</f>
        <v>4.1271186440677967</v>
      </c>
      <c r="F7" s="342">
        <v>1315</v>
      </c>
      <c r="G7" s="342">
        <f>G4*302.5</f>
        <v>6050</v>
      </c>
      <c r="H7" s="350">
        <f>((G7-F7)/F7)</f>
        <v>3.6007604562737643</v>
      </c>
      <c r="I7" s="342">
        <v>1345</v>
      </c>
      <c r="J7" s="342">
        <f>J4*302.5</f>
        <v>9075</v>
      </c>
      <c r="K7" s="350">
        <f>((J7-I7)/I7)</f>
        <v>5.7472118959107803</v>
      </c>
      <c r="L7" s="342">
        <v>3160</v>
      </c>
      <c r="M7" s="342">
        <f>M4*302.5</f>
        <v>7562.5</v>
      </c>
      <c r="N7" s="350">
        <f>((M7-L7)/L7)</f>
        <v>1.3931962025316456</v>
      </c>
      <c r="O7" s="342">
        <v>1570</v>
      </c>
      <c r="P7" s="342">
        <f>P4*302.5</f>
        <v>6050</v>
      </c>
      <c r="Q7" s="350">
        <f>((P7-O7)/O7)</f>
        <v>2.8535031847133756</v>
      </c>
      <c r="R7" s="342">
        <v>245</v>
      </c>
      <c r="S7" s="342">
        <f>S4*302.5</f>
        <v>3025</v>
      </c>
      <c r="T7" s="350">
        <f>((S7-R7)/R7)</f>
        <v>11.346938775510203</v>
      </c>
      <c r="U7" s="342">
        <v>490</v>
      </c>
      <c r="V7" s="342">
        <f>V4*302.5</f>
        <v>6050</v>
      </c>
      <c r="W7" s="350">
        <f>((V7-U7)/U7)</f>
        <v>11.346938775510203</v>
      </c>
      <c r="X7" s="342">
        <v>2215</v>
      </c>
      <c r="Y7" s="342">
        <f>Y4*302.5</f>
        <v>3025</v>
      </c>
      <c r="Z7" s="350">
        <f>((Y7-X7)/X7)</f>
        <v>0.36568848758465011</v>
      </c>
      <c r="AA7" s="342">
        <v>410</v>
      </c>
      <c r="AB7" s="342">
        <f>AB4*302.5</f>
        <v>4537.5</v>
      </c>
      <c r="AC7" s="350">
        <f>((AB7-AA7)/AA7)</f>
        <v>10.067073170731707</v>
      </c>
      <c r="AD7" s="342">
        <v>835</v>
      </c>
      <c r="AE7" s="342">
        <f>AE4*302.5</f>
        <v>4537.5</v>
      </c>
      <c r="AF7" s="350">
        <f>((AE7-AD7)/AD7)</f>
        <v>4.4341317365269459</v>
      </c>
      <c r="AG7" s="342">
        <v>1215</v>
      </c>
      <c r="AH7" s="342">
        <f>AH4*302.5</f>
        <v>3025</v>
      </c>
      <c r="AI7" s="350">
        <f>((AH7-AG7)/AG7)</f>
        <v>1.4897119341563787</v>
      </c>
      <c r="AJ7" s="342">
        <v>1200</v>
      </c>
      <c r="AK7" s="342">
        <f>AK4*302.5</f>
        <v>3025</v>
      </c>
      <c r="AL7" s="350">
        <f>((AK7-AJ7)/AJ7)</f>
        <v>1.5208333333333333</v>
      </c>
      <c r="AM7" s="353"/>
      <c r="AN7" s="286">
        <f>C7+F7+I7+L7+O7+R7+U7+X7+AA7+AD7</f>
        <v>12765</v>
      </c>
      <c r="AO7" s="286">
        <f>D7+G7+J7+M7+P7+S7+V7+Y7+AB7+AE7</f>
        <v>55962.5</v>
      </c>
      <c r="AP7" s="286">
        <f>AO7-AN7</f>
        <v>43197.5</v>
      </c>
      <c r="AQ7" s="350">
        <f>((AO7-AN7)/AN7)</f>
        <v>3.3840579710144927</v>
      </c>
    </row>
    <row r="8" spans="1:44" ht="13.5" thickBot="1" x14ac:dyDescent="0.3">
      <c r="A8" s="209"/>
      <c r="B8" s="260" t="s">
        <v>759</v>
      </c>
      <c r="C8" s="342"/>
      <c r="D8" s="342">
        <f>(D5+D7)*-0.18</f>
        <v>-1269</v>
      </c>
      <c r="E8" s="350"/>
      <c r="F8" s="342"/>
      <c r="G8" s="342">
        <f>(G5+G7)*-0.18</f>
        <v>-1269</v>
      </c>
      <c r="H8" s="350"/>
      <c r="I8" s="342"/>
      <c r="J8" s="342">
        <f>(J5+J7)*-0.18</f>
        <v>-1903.5</v>
      </c>
      <c r="K8" s="350"/>
      <c r="L8" s="342"/>
      <c r="M8" s="342">
        <f>(M5+M7)*-0.18</f>
        <v>-1586.25</v>
      </c>
      <c r="N8" s="350"/>
      <c r="O8" s="342"/>
      <c r="P8" s="342">
        <f>(P5+P7)*-0.18</f>
        <v>-1269</v>
      </c>
      <c r="Q8" s="350"/>
      <c r="R8" s="342"/>
      <c r="S8" s="342">
        <f>(S5+S7)*-0.18</f>
        <v>-634.5</v>
      </c>
      <c r="T8" s="350"/>
      <c r="U8" s="342"/>
      <c r="V8" s="342">
        <f>(V5+V7)*-0.18</f>
        <v>-1269</v>
      </c>
      <c r="W8" s="350"/>
      <c r="X8" s="342"/>
      <c r="Y8" s="342">
        <f>(Y5+Y7)*-0.18</f>
        <v>-634.5</v>
      </c>
      <c r="Z8" s="350"/>
      <c r="AA8" s="342"/>
      <c r="AB8" s="342">
        <f>(AB5+AB7)*-0.18</f>
        <v>-951.75</v>
      </c>
      <c r="AC8" s="350"/>
      <c r="AD8" s="342"/>
      <c r="AE8" s="342">
        <f>(AE5+AE7)*-0.18</f>
        <v>-951.75</v>
      </c>
      <c r="AF8" s="350"/>
      <c r="AG8" s="342"/>
      <c r="AH8" s="342">
        <f>(AH5+AH7)*-0.18</f>
        <v>-634.5</v>
      </c>
      <c r="AI8" s="350"/>
      <c r="AJ8" s="342"/>
      <c r="AK8" s="342">
        <f>(AK5+AK7)*-0.18</f>
        <v>-634.5</v>
      </c>
      <c r="AL8" s="350"/>
      <c r="AM8" s="352"/>
      <c r="AN8" s="351"/>
      <c r="AO8" s="351">
        <f>(AO5+AO7)*-0.18</f>
        <v>-11738.25</v>
      </c>
      <c r="AP8" s="286">
        <f>AO8-AN8</f>
        <v>-11738.25</v>
      </c>
      <c r="AQ8" s="350"/>
    </row>
    <row r="9" spans="1:44" s="248" customFormat="1" ht="16.5" thickTop="1" thickBot="1" x14ac:dyDescent="0.3">
      <c r="A9" s="259" t="s">
        <v>758</v>
      </c>
      <c r="B9" s="258" t="s">
        <v>757</v>
      </c>
      <c r="C9" s="344">
        <f>C5+C6+C7</f>
        <v>4610</v>
      </c>
      <c r="D9" s="344">
        <f>SUM(D5:D8)</f>
        <v>9279</v>
      </c>
      <c r="E9" s="344"/>
      <c r="F9" s="344">
        <f>F5+F6+F7</f>
        <v>10510</v>
      </c>
      <c r="G9" s="344">
        <f>SUM(G5:G8)</f>
        <v>15620.5</v>
      </c>
      <c r="H9" s="344"/>
      <c r="I9" s="344">
        <f>I5+I6+I7</f>
        <v>7290</v>
      </c>
      <c r="J9" s="344">
        <f>SUM(J5:J8)</f>
        <v>14936</v>
      </c>
      <c r="K9" s="344"/>
      <c r="L9" s="344">
        <f>L5+L6+L7</f>
        <v>10440</v>
      </c>
      <c r="M9" s="344">
        <f>SUM(M5:M8)</f>
        <v>14684.25</v>
      </c>
      <c r="N9" s="344"/>
      <c r="O9" s="344">
        <f>O5+O6+O7</f>
        <v>9492.5</v>
      </c>
      <c r="P9" s="344">
        <f>SUM(P5:P8)</f>
        <v>14165.75</v>
      </c>
      <c r="Q9" s="344"/>
      <c r="R9" s="344">
        <f>R5+R6+R7</f>
        <v>3410</v>
      </c>
      <c r="S9" s="344">
        <f>SUM(S5:S8)</f>
        <v>6317</v>
      </c>
      <c r="T9" s="344"/>
      <c r="U9" s="344">
        <f>U5+U6+U7</f>
        <v>5605</v>
      </c>
      <c r="V9" s="344">
        <f>SUM(V5:V8)</f>
        <v>11297.5</v>
      </c>
      <c r="W9" s="344"/>
      <c r="X9" s="344">
        <f>X5+X6+X7</f>
        <v>9515</v>
      </c>
      <c r="Y9" s="344">
        <f>SUM(Y5:Y8)</f>
        <v>10425.5</v>
      </c>
      <c r="Z9" s="344"/>
      <c r="AA9" s="344">
        <f>AA5+AA6+AA7</f>
        <v>3637.5</v>
      </c>
      <c r="AB9" s="344">
        <f>SUM(AB5:AB8)</f>
        <v>7776</v>
      </c>
      <c r="AC9" s="344"/>
      <c r="AD9" s="344">
        <f>AD5+AD6+AD7</f>
        <v>7540</v>
      </c>
      <c r="AE9" s="344">
        <f>SUM(AE5:AE8)</f>
        <v>11546.25</v>
      </c>
      <c r="AF9" s="344"/>
      <c r="AG9" s="344">
        <f>AG5+AG6+AG7</f>
        <v>3865</v>
      </c>
      <c r="AH9" s="344">
        <f>(AH5+AH6+AH7)-AH8</f>
        <v>6854.5</v>
      </c>
      <c r="AI9" s="344">
        <f>((AH9-AG9)/AG9)</f>
        <v>0.77347994825355759</v>
      </c>
      <c r="AJ9" s="344">
        <f>AJ5+AJ6+AJ7</f>
        <v>3900</v>
      </c>
      <c r="AK9" s="344">
        <f>(AK5+AK6+AK7)-AK8</f>
        <v>6909.5</v>
      </c>
      <c r="AL9" s="344">
        <f>((AK9-AJ9)/AJ9)</f>
        <v>0.77166666666666661</v>
      </c>
      <c r="AM9" s="345"/>
      <c r="AN9" s="344">
        <f>SUM(AN5:AN8)</f>
        <v>72050</v>
      </c>
      <c r="AO9" s="344">
        <f>SUM(AO5:AO8)</f>
        <v>116047.75</v>
      </c>
      <c r="AP9" s="344">
        <f>AO9-AN9</f>
        <v>43997.75</v>
      </c>
      <c r="AQ9" s="343">
        <f>((AO9-AN9)/AN9)</f>
        <v>0.61065579458709229</v>
      </c>
    </row>
    <row r="10" spans="1:44" ht="13.5" thickTop="1" x14ac:dyDescent="0.25">
      <c r="A10" s="204">
        <v>4111</v>
      </c>
      <c r="B10" s="232" t="s">
        <v>756</v>
      </c>
      <c r="C10" s="295"/>
      <c r="D10" s="295"/>
      <c r="E10" s="293"/>
      <c r="F10" s="295">
        <v>1550</v>
      </c>
      <c r="G10" s="295">
        <v>2500</v>
      </c>
      <c r="H10" s="350">
        <f>((G10-F10)/F10)</f>
        <v>0.61290322580645162</v>
      </c>
      <c r="I10" s="295">
        <v>3725</v>
      </c>
      <c r="J10" s="295">
        <v>4500</v>
      </c>
      <c r="K10" s="350">
        <f>((J10-I10)/I10)</f>
        <v>0.20805369127516779</v>
      </c>
      <c r="L10" s="295">
        <v>5066.07</v>
      </c>
      <c r="M10" s="295">
        <v>5000</v>
      </c>
      <c r="N10" s="350">
        <f>((M10-L10)/L10)</f>
        <v>-1.3041667406885359E-2</v>
      </c>
      <c r="O10" s="295"/>
      <c r="P10" s="295"/>
      <c r="Q10" s="293"/>
      <c r="R10" s="295"/>
      <c r="S10" s="295"/>
      <c r="T10" s="293"/>
      <c r="U10" s="295"/>
      <c r="V10" s="295"/>
      <c r="W10" s="293"/>
      <c r="X10" s="295"/>
      <c r="Y10" s="295"/>
      <c r="Z10" s="293"/>
      <c r="AA10" s="295"/>
      <c r="AB10" s="295"/>
      <c r="AC10" s="293"/>
      <c r="AD10" s="295"/>
      <c r="AE10" s="295"/>
      <c r="AF10" s="293"/>
      <c r="AG10" s="295"/>
      <c r="AH10" s="295"/>
      <c r="AI10" s="293"/>
      <c r="AJ10" s="295"/>
      <c r="AK10" s="295"/>
      <c r="AL10" s="293"/>
      <c r="AM10" s="331"/>
      <c r="AN10" s="277">
        <f>C10+F10+I10+L10+O10+R10+U10+X10+AA10+AD10+AG10+AJ10</f>
        <v>10341.07</v>
      </c>
      <c r="AO10" s="277">
        <f>D10+G10+J10+M10+P10+S10+V10+Y10+AB10+AE10+AH10+AK10</f>
        <v>12000</v>
      </c>
      <c r="AP10" s="277">
        <f>AO10-AN10</f>
        <v>1658.9300000000003</v>
      </c>
      <c r="AQ10" s="291"/>
    </row>
    <row r="11" spans="1:44" x14ac:dyDescent="0.25">
      <c r="A11" s="204">
        <v>4112</v>
      </c>
      <c r="B11" s="232" t="s">
        <v>755</v>
      </c>
      <c r="C11" s="295"/>
      <c r="D11" s="295"/>
      <c r="E11" s="293"/>
      <c r="F11" s="295"/>
      <c r="G11" s="295"/>
      <c r="H11" s="293"/>
      <c r="I11" s="295">
        <v>250</v>
      </c>
      <c r="J11" s="295"/>
      <c r="K11" s="350">
        <f>((J11-I11)/I11)</f>
        <v>-1</v>
      </c>
      <c r="L11" s="295">
        <v>1500</v>
      </c>
      <c r="M11" s="295">
        <v>1750</v>
      </c>
      <c r="N11" s="350">
        <f>((M11-L11)/L11)</f>
        <v>0.16666666666666666</v>
      </c>
      <c r="O11" s="295"/>
      <c r="P11" s="295"/>
      <c r="Q11" s="293"/>
      <c r="R11" s="295"/>
      <c r="S11" s="295"/>
      <c r="T11" s="293"/>
      <c r="U11" s="295"/>
      <c r="V11" s="295"/>
      <c r="W11" s="293"/>
      <c r="X11" s="295"/>
      <c r="Y11" s="295"/>
      <c r="Z11" s="293"/>
      <c r="AA11" s="295"/>
      <c r="AB11" s="295"/>
      <c r="AC11" s="293"/>
      <c r="AD11" s="295"/>
      <c r="AE11" s="295"/>
      <c r="AF11" s="293"/>
      <c r="AG11" s="295"/>
      <c r="AH11" s="295"/>
      <c r="AI11" s="293"/>
      <c r="AJ11" s="295"/>
      <c r="AK11" s="295"/>
      <c r="AL11" s="293"/>
      <c r="AM11" s="331"/>
      <c r="AN11" s="277">
        <f>C11+F11+I11+L11+O11+R11+U11+X11+AA11+AD11+AG11+AJ11</f>
        <v>1750</v>
      </c>
      <c r="AO11" s="277">
        <f>D11+G11+J11+M11+P11+S11+V11+Y11+AB11+AE11+AH11+AK11</f>
        <v>1750</v>
      </c>
      <c r="AP11" s="277">
        <f>AO11-AN11</f>
        <v>0</v>
      </c>
      <c r="AQ11" s="291"/>
    </row>
    <row r="12" spans="1:44" x14ac:dyDescent="0.25">
      <c r="A12" s="204">
        <v>4115</v>
      </c>
      <c r="B12" s="231" t="s">
        <v>754</v>
      </c>
      <c r="C12" s="349"/>
      <c r="D12" s="349"/>
      <c r="E12" s="328"/>
      <c r="F12" s="349"/>
      <c r="G12" s="349"/>
      <c r="H12" s="328"/>
      <c r="I12" s="349"/>
      <c r="J12" s="349"/>
      <c r="K12" s="328"/>
      <c r="L12" s="349">
        <v>-10914.58</v>
      </c>
      <c r="M12" s="349">
        <v>-10000</v>
      </c>
      <c r="N12" s="350">
        <f>((M12-L12)/L12)</f>
        <v>-8.3794337482523365E-2</v>
      </c>
      <c r="O12" s="349">
        <v>-21.06</v>
      </c>
      <c r="P12" s="349"/>
      <c r="Q12" s="328"/>
      <c r="R12" s="349"/>
      <c r="S12" s="349"/>
      <c r="T12" s="328"/>
      <c r="U12" s="349"/>
      <c r="V12" s="349"/>
      <c r="W12" s="328"/>
      <c r="X12" s="349"/>
      <c r="Y12" s="349"/>
      <c r="Z12" s="328"/>
      <c r="AA12" s="349"/>
      <c r="AB12" s="349"/>
      <c r="AC12" s="328"/>
      <c r="AD12" s="349"/>
      <c r="AE12" s="349"/>
      <c r="AF12" s="328"/>
      <c r="AG12" s="349"/>
      <c r="AH12" s="349"/>
      <c r="AI12" s="328"/>
      <c r="AJ12" s="349"/>
      <c r="AK12" s="349"/>
      <c r="AL12" s="328"/>
      <c r="AM12" s="327"/>
      <c r="AN12" s="277">
        <f>C12+F12+I12+L12+O12+R12+U12+X12+AA12+AD12+AG12+AJ12</f>
        <v>-10935.64</v>
      </c>
      <c r="AO12" s="277">
        <f>D12+G12+J12+M12+P12+S12+V12+Y12+AB12+AE12+AH12+AK12</f>
        <v>-10000</v>
      </c>
      <c r="AP12" s="277">
        <f>AO12-AN12</f>
        <v>935.63999999999942</v>
      </c>
      <c r="AQ12" s="347"/>
    </row>
    <row r="13" spans="1:44" s="257" customFormat="1" x14ac:dyDescent="0.25">
      <c r="A13" s="255"/>
      <c r="B13" s="254" t="s">
        <v>753</v>
      </c>
      <c r="C13" s="273">
        <f>SUM(C10:C12)</f>
        <v>0</v>
      </c>
      <c r="D13" s="273">
        <f>SUM(D10:D12)</f>
        <v>0</v>
      </c>
      <c r="E13" s="270" t="e">
        <f>((D13-C13)/C13)</f>
        <v>#DIV/0!</v>
      </c>
      <c r="F13" s="273">
        <f>SUM(F10:F12)</f>
        <v>1550</v>
      </c>
      <c r="G13" s="273">
        <f>SUM(G10:G12)</f>
        <v>2500</v>
      </c>
      <c r="H13" s="270">
        <f>((G13-F13)/F13)</f>
        <v>0.61290322580645162</v>
      </c>
      <c r="I13" s="273">
        <f>SUM(I10:I12)</f>
        <v>3975</v>
      </c>
      <c r="J13" s="273">
        <f>SUM(J10:J12)</f>
        <v>4500</v>
      </c>
      <c r="K13" s="270">
        <f>((J13-I13)/I13)</f>
        <v>0.13207547169811321</v>
      </c>
      <c r="L13" s="273">
        <f>SUM(L10:L12)</f>
        <v>-4348.51</v>
      </c>
      <c r="M13" s="273">
        <f>SUM(M10:M12)</f>
        <v>-3250</v>
      </c>
      <c r="N13" s="270">
        <f>((M13-L13)/L13)</f>
        <v>-0.25261756325729967</v>
      </c>
      <c r="O13" s="273">
        <f>SUM(O10:O12)</f>
        <v>-21.06</v>
      </c>
      <c r="P13" s="273">
        <f>SUM(P10:P12)</f>
        <v>0</v>
      </c>
      <c r="Q13" s="270">
        <f>((P13-O13)/O13)</f>
        <v>-1</v>
      </c>
      <c r="R13" s="273">
        <f>SUM(R10:R12)</f>
        <v>0</v>
      </c>
      <c r="S13" s="273">
        <f>SUM(S10:S12)</f>
        <v>0</v>
      </c>
      <c r="T13" s="270" t="e">
        <f>((S13-R13)/R13)</f>
        <v>#DIV/0!</v>
      </c>
      <c r="U13" s="273">
        <f>SUM(U10:U12)</f>
        <v>0</v>
      </c>
      <c r="V13" s="273">
        <f>SUM(V10:V12)</f>
        <v>0</v>
      </c>
      <c r="W13" s="270" t="e">
        <f>((V13-U13)/U13)</f>
        <v>#DIV/0!</v>
      </c>
      <c r="X13" s="273">
        <f>SUM(X10:X12)</f>
        <v>0</v>
      </c>
      <c r="Y13" s="273">
        <f>SUM(Y10:Y12)</f>
        <v>0</v>
      </c>
      <c r="Z13" s="270" t="e">
        <f>((Y13-X13)/X13)</f>
        <v>#DIV/0!</v>
      </c>
      <c r="AA13" s="273">
        <f>SUM(AA10:AA12)</f>
        <v>0</v>
      </c>
      <c r="AB13" s="273">
        <f>SUM(AB10:AB12)</f>
        <v>0</v>
      </c>
      <c r="AC13" s="270" t="e">
        <f>((AB13-AA13)/AA13)</f>
        <v>#DIV/0!</v>
      </c>
      <c r="AD13" s="273">
        <f>SUM(AD10:AD12)</f>
        <v>0</v>
      </c>
      <c r="AE13" s="273">
        <f>SUM(AE10:AE12)</f>
        <v>0</v>
      </c>
      <c r="AF13" s="270" t="e">
        <f>((AE13-AD13)/AD13)</f>
        <v>#DIV/0!</v>
      </c>
      <c r="AG13" s="273">
        <f>SUM(AG10:AG12)</f>
        <v>0</v>
      </c>
      <c r="AH13" s="273">
        <f>SUM(AH10:AH12)</f>
        <v>0</v>
      </c>
      <c r="AI13" s="270" t="e">
        <f>((AH13-AG13)/AG13)</f>
        <v>#DIV/0!</v>
      </c>
      <c r="AJ13" s="273">
        <f>SUM(AJ10:AJ12)</f>
        <v>0</v>
      </c>
      <c r="AK13" s="273">
        <f>SUM(AK10:AK12)</f>
        <v>0</v>
      </c>
      <c r="AL13" s="270" t="e">
        <f>((AK13-AJ13)/AJ13)</f>
        <v>#DIV/0!</v>
      </c>
      <c r="AM13" s="346"/>
      <c r="AN13" s="273">
        <f>SUM(AN10:AN12)</f>
        <v>1155.4300000000003</v>
      </c>
      <c r="AO13" s="273">
        <f>SUM(AO10:AO12)</f>
        <v>3750</v>
      </c>
      <c r="AP13" s="271">
        <f>AO13-AN13</f>
        <v>2594.5699999999997</v>
      </c>
      <c r="AQ13" s="270">
        <f>((AO13-AN13)/AN13)</f>
        <v>2.245544948633841</v>
      </c>
    </row>
    <row r="14" spans="1:44" x14ac:dyDescent="0.25">
      <c r="A14" s="209">
        <v>4121</v>
      </c>
      <c r="B14" s="238" t="s">
        <v>752</v>
      </c>
      <c r="C14" s="294"/>
      <c r="D14" s="294"/>
      <c r="E14" s="293"/>
      <c r="F14" s="294"/>
      <c r="G14" s="294"/>
      <c r="H14" s="293"/>
      <c r="I14" s="294"/>
      <c r="J14" s="294"/>
      <c r="K14" s="293"/>
      <c r="L14" s="294"/>
      <c r="M14" s="294"/>
      <c r="N14" s="293"/>
      <c r="O14" s="294"/>
      <c r="P14" s="294"/>
      <c r="Q14" s="293"/>
      <c r="R14" s="294"/>
      <c r="S14" s="294"/>
      <c r="T14" s="293"/>
      <c r="U14" s="294"/>
      <c r="V14" s="294"/>
      <c r="W14" s="293"/>
      <c r="X14" s="294">
        <v>1750</v>
      </c>
      <c r="Y14" s="294">
        <v>2000</v>
      </c>
      <c r="Z14" s="293"/>
      <c r="AA14" s="294"/>
      <c r="AB14" s="294">
        <v>2000</v>
      </c>
      <c r="AC14" s="293"/>
      <c r="AD14" s="294"/>
      <c r="AE14" s="294"/>
      <c r="AF14" s="293"/>
      <c r="AG14" s="294"/>
      <c r="AH14" s="294"/>
      <c r="AI14" s="293"/>
      <c r="AJ14" s="294"/>
      <c r="AK14" s="294"/>
      <c r="AL14" s="293"/>
      <c r="AM14" s="331"/>
      <c r="AN14" s="326">
        <f>C14+F14+I14+L14+O14+R14+U14+X14+AA14+AD14+AG14++AJ14</f>
        <v>1750</v>
      </c>
      <c r="AO14" s="326">
        <f>D14+G14+J14+M14+P14+S14+V14+Y14+AB14+AE14+AH14++AK14</f>
        <v>4000</v>
      </c>
      <c r="AP14" s="286">
        <f>AO14-AN14</f>
        <v>2250</v>
      </c>
      <c r="AQ14" s="291"/>
    </row>
    <row r="15" spans="1:44" x14ac:dyDescent="0.25">
      <c r="A15" s="209">
        <v>4123</v>
      </c>
      <c r="B15" s="238" t="s">
        <v>751</v>
      </c>
      <c r="C15" s="294"/>
      <c r="D15" s="294"/>
      <c r="E15" s="293"/>
      <c r="F15" s="294"/>
      <c r="G15" s="294"/>
      <c r="H15" s="293"/>
      <c r="I15" s="294"/>
      <c r="J15" s="294"/>
      <c r="K15" s="293"/>
      <c r="L15" s="294"/>
      <c r="M15" s="294"/>
      <c r="N15" s="293"/>
      <c r="O15" s="294">
        <v>9600</v>
      </c>
      <c r="P15" s="294">
        <v>4800</v>
      </c>
      <c r="Q15" s="293"/>
      <c r="R15" s="294">
        <v>5237.5</v>
      </c>
      <c r="S15" s="294">
        <v>4800</v>
      </c>
      <c r="T15" s="293"/>
      <c r="U15" s="294">
        <v>4550</v>
      </c>
      <c r="V15" s="294">
        <v>4800</v>
      </c>
      <c r="W15" s="293"/>
      <c r="X15" s="294">
        <v>525</v>
      </c>
      <c r="Y15" s="294"/>
      <c r="Z15" s="293"/>
      <c r="AA15" s="294">
        <v>1187.5</v>
      </c>
      <c r="AB15" s="294"/>
      <c r="AC15" s="293"/>
      <c r="AD15" s="294">
        <v>-7516.67</v>
      </c>
      <c r="AE15" s="294"/>
      <c r="AF15" s="293"/>
      <c r="AG15" s="294"/>
      <c r="AH15" s="294"/>
      <c r="AI15" s="293"/>
      <c r="AJ15" s="294"/>
      <c r="AK15" s="294"/>
      <c r="AL15" s="293"/>
      <c r="AM15" s="331"/>
      <c r="AN15" s="326">
        <f>C15+F15+I15+L15+O15+R15+U15+X15+AA15+AD15+AG15++AJ15</f>
        <v>13583.33</v>
      </c>
      <c r="AO15" s="326">
        <f>D15+G15+J15+M15+P15+S15+V15+Y15+AB15+AE15+AH15++AK15</f>
        <v>14400</v>
      </c>
      <c r="AP15" s="286">
        <f>AO15-AN15</f>
        <v>816.67000000000007</v>
      </c>
      <c r="AQ15" s="291"/>
    </row>
    <row r="16" spans="1:44" x14ac:dyDescent="0.25">
      <c r="A16" s="209">
        <v>4125</v>
      </c>
      <c r="B16" s="238" t="s">
        <v>750</v>
      </c>
      <c r="C16" s="289">
        <v>-103.98</v>
      </c>
      <c r="D16" s="289">
        <v>-103.98</v>
      </c>
      <c r="E16" s="298"/>
      <c r="F16" s="289"/>
      <c r="G16" s="289"/>
      <c r="H16" s="298"/>
      <c r="I16" s="289"/>
      <c r="J16" s="289"/>
      <c r="K16" s="298"/>
      <c r="L16" s="289"/>
      <c r="M16" s="289"/>
      <c r="N16" s="298"/>
      <c r="O16" s="289">
        <v>-30</v>
      </c>
      <c r="P16" s="289"/>
      <c r="Q16" s="298"/>
      <c r="R16" s="289"/>
      <c r="S16" s="289"/>
      <c r="T16" s="298"/>
      <c r="U16" s="289">
        <v>-50</v>
      </c>
      <c r="V16" s="289"/>
      <c r="W16" s="298"/>
      <c r="X16" s="289">
        <v>-37.5</v>
      </c>
      <c r="Y16" s="289"/>
      <c r="Z16" s="298"/>
      <c r="AA16" s="289">
        <v>-474.28</v>
      </c>
      <c r="AB16" s="289">
        <v>-1500</v>
      </c>
      <c r="AC16" s="298"/>
      <c r="AD16" s="289">
        <v>-1588.45</v>
      </c>
      <c r="AE16" s="289">
        <v>-1500</v>
      </c>
      <c r="AF16" s="298"/>
      <c r="AG16" s="289"/>
      <c r="AH16" s="289"/>
      <c r="AI16" s="298"/>
      <c r="AJ16" s="289"/>
      <c r="AK16" s="289"/>
      <c r="AL16" s="298"/>
      <c r="AM16" s="322"/>
      <c r="AN16" s="326">
        <f>C16+F16+I16+L16+O16+R16+U16+X16+AA16+AD16+AG16++AJ16</f>
        <v>-2284.21</v>
      </c>
      <c r="AO16" s="326">
        <f>D16+G16+J16+M16+P16+S16+V16+Y16+AB16+AE16+AH16++AK16</f>
        <v>-3103.98</v>
      </c>
      <c r="AP16" s="286">
        <f>AO16-AN16</f>
        <v>-819.77</v>
      </c>
      <c r="AQ16" s="296"/>
      <c r="AR16" s="190"/>
    </row>
    <row r="17" spans="1:43" s="190" customFormat="1" x14ac:dyDescent="0.25">
      <c r="A17" s="255"/>
      <c r="B17" s="254" t="s">
        <v>749</v>
      </c>
      <c r="C17" s="273">
        <f>SUM(C14:C16)</f>
        <v>-103.98</v>
      </c>
      <c r="D17" s="273">
        <f>SUM(D14:D16)</f>
        <v>-103.98</v>
      </c>
      <c r="E17" s="270">
        <f>((D17-C17)/C17)</f>
        <v>0</v>
      </c>
      <c r="F17" s="273">
        <f>SUM(F14:F16)</f>
        <v>0</v>
      </c>
      <c r="G17" s="273">
        <f>SUM(G14:G16)</f>
        <v>0</v>
      </c>
      <c r="H17" s="270" t="e">
        <f>((G17-F17)/F17)</f>
        <v>#DIV/0!</v>
      </c>
      <c r="I17" s="273">
        <f>SUM(I14:I16)</f>
        <v>0</v>
      </c>
      <c r="J17" s="273">
        <f>SUM(J14:J16)</f>
        <v>0</v>
      </c>
      <c r="K17" s="270" t="e">
        <f>((J17-I17)/I17)</f>
        <v>#DIV/0!</v>
      </c>
      <c r="L17" s="273">
        <f>SUM(L14:L16)</f>
        <v>0</v>
      </c>
      <c r="M17" s="273">
        <f>SUM(M14:M16)</f>
        <v>0</v>
      </c>
      <c r="N17" s="270" t="e">
        <f>((M17-L17)/L17)</f>
        <v>#DIV/0!</v>
      </c>
      <c r="O17" s="273">
        <f>SUM(O14:O16)</f>
        <v>9570</v>
      </c>
      <c r="P17" s="273">
        <f>SUM(P14:P16)</f>
        <v>4800</v>
      </c>
      <c r="Q17" s="270">
        <f>((P17-O17)/O17)</f>
        <v>-0.49843260188087773</v>
      </c>
      <c r="R17" s="273">
        <f>SUM(R14:R16)</f>
        <v>5237.5</v>
      </c>
      <c r="S17" s="273">
        <f>SUM(S14:S16)</f>
        <v>4800</v>
      </c>
      <c r="T17" s="270">
        <f>((S17-R17)/R17)</f>
        <v>-8.3532219570405727E-2</v>
      </c>
      <c r="U17" s="273">
        <f>SUM(U14:U16)</f>
        <v>4500</v>
      </c>
      <c r="V17" s="273">
        <f>SUM(V14:V16)</f>
        <v>4800</v>
      </c>
      <c r="W17" s="270">
        <f>((V17-U17)/U17)</f>
        <v>6.6666666666666666E-2</v>
      </c>
      <c r="X17" s="273">
        <f>SUM(X14:X16)</f>
        <v>2237.5</v>
      </c>
      <c r="Y17" s="273">
        <f>SUM(Y14:Y16)</f>
        <v>2000</v>
      </c>
      <c r="Z17" s="270">
        <f>((Y17-X17)/X17)</f>
        <v>-0.10614525139664804</v>
      </c>
      <c r="AA17" s="273">
        <f>SUM(AA14:AA16)</f>
        <v>713.22</v>
      </c>
      <c r="AB17" s="273">
        <f>SUM(AB14:AB16)</f>
        <v>500</v>
      </c>
      <c r="AC17" s="270">
        <f>((AB17-AA17)/AA17)</f>
        <v>-0.29895403942682486</v>
      </c>
      <c r="AD17" s="273">
        <f>SUM(AD14:AD16)</f>
        <v>-9105.1200000000008</v>
      </c>
      <c r="AE17" s="273">
        <f>SUM(AE14:AE16)</f>
        <v>-1500</v>
      </c>
      <c r="AF17" s="270">
        <f>((AE17-AD17)/AD17)</f>
        <v>-0.8352575254362381</v>
      </c>
      <c r="AG17" s="273">
        <f>SUM(AG14:AG16)</f>
        <v>0</v>
      </c>
      <c r="AH17" s="273">
        <f>SUM(AH14:AH16)</f>
        <v>0</v>
      </c>
      <c r="AI17" s="270" t="e">
        <f>((AH17-AG17)/AG17)</f>
        <v>#DIV/0!</v>
      </c>
      <c r="AJ17" s="273">
        <f>SUM(AJ14:AJ16)</f>
        <v>0</v>
      </c>
      <c r="AK17" s="273">
        <f>SUM(AK14:AK16)</f>
        <v>0</v>
      </c>
      <c r="AL17" s="270" t="e">
        <f>((AK17-AJ17)/AJ17)</f>
        <v>#DIV/0!</v>
      </c>
      <c r="AM17" s="346"/>
      <c r="AN17" s="273">
        <f>SUM(AN14:AN16)</f>
        <v>13049.119999999999</v>
      </c>
      <c r="AO17" s="273">
        <f>SUM(AO14:AO16)</f>
        <v>15296.02</v>
      </c>
      <c r="AP17" s="271">
        <f>AO17-AN17</f>
        <v>2246.9000000000015</v>
      </c>
      <c r="AQ17" s="270">
        <f>((AO17-AN17)/AN17)</f>
        <v>0.17218785634586867</v>
      </c>
    </row>
    <row r="18" spans="1:43" x14ac:dyDescent="0.25">
      <c r="A18" s="204">
        <v>4132</v>
      </c>
      <c r="B18" s="232" t="s">
        <v>748</v>
      </c>
      <c r="C18" s="300">
        <v>1160</v>
      </c>
      <c r="D18" s="300">
        <v>100</v>
      </c>
      <c r="E18" s="298"/>
      <c r="F18" s="300"/>
      <c r="G18" s="300">
        <v>100</v>
      </c>
      <c r="H18" s="298"/>
      <c r="I18" s="300"/>
      <c r="J18" s="300">
        <v>100</v>
      </c>
      <c r="K18" s="298"/>
      <c r="L18" s="300">
        <v>15</v>
      </c>
      <c r="M18" s="300">
        <v>100</v>
      </c>
      <c r="N18" s="298"/>
      <c r="O18" s="300"/>
      <c r="P18" s="300">
        <v>100</v>
      </c>
      <c r="Q18" s="298"/>
      <c r="R18" s="300">
        <v>30</v>
      </c>
      <c r="S18" s="300">
        <v>100</v>
      </c>
      <c r="T18" s="298"/>
      <c r="U18" s="300"/>
      <c r="V18" s="300">
        <v>100</v>
      </c>
      <c r="W18" s="298"/>
      <c r="X18" s="300"/>
      <c r="Y18" s="300">
        <v>100</v>
      </c>
      <c r="Z18" s="298"/>
      <c r="AA18" s="300"/>
      <c r="AB18" s="300">
        <v>100</v>
      </c>
      <c r="AC18" s="298"/>
      <c r="AD18" s="300">
        <v>15</v>
      </c>
      <c r="AE18" s="300">
        <v>100</v>
      </c>
      <c r="AF18" s="298"/>
      <c r="AG18" s="300">
        <v>20</v>
      </c>
      <c r="AH18" s="300">
        <v>100</v>
      </c>
      <c r="AI18" s="298"/>
      <c r="AJ18" s="300"/>
      <c r="AK18" s="300">
        <v>100</v>
      </c>
      <c r="AL18" s="298"/>
      <c r="AM18" s="322"/>
      <c r="AN18" s="299">
        <f>C18+F18+I18+L18+O18+R18+U18+X18+AA18+AD18+AG18+AJ18</f>
        <v>1240</v>
      </c>
      <c r="AO18" s="299">
        <f>D18+G18+J18+M18+P18+S18+V18+Y18+AB18+AE18+AH18+AK18</f>
        <v>1200</v>
      </c>
      <c r="AP18" s="299">
        <f>AO18-AN18</f>
        <v>-40</v>
      </c>
      <c r="AQ18" s="296"/>
    </row>
    <row r="19" spans="1:43" x14ac:dyDescent="0.25">
      <c r="A19" s="204">
        <v>4135</v>
      </c>
      <c r="B19" s="232" t="s">
        <v>747</v>
      </c>
      <c r="C19" s="295"/>
      <c r="D19" s="295">
        <v>-100</v>
      </c>
      <c r="E19" s="293"/>
      <c r="F19" s="295">
        <v>-754.07</v>
      </c>
      <c r="G19" s="295">
        <v>-100</v>
      </c>
      <c r="H19" s="293"/>
      <c r="I19" s="295"/>
      <c r="J19" s="295">
        <v>-100</v>
      </c>
      <c r="K19" s="293"/>
      <c r="L19" s="295"/>
      <c r="M19" s="295">
        <v>-100</v>
      </c>
      <c r="N19" s="293"/>
      <c r="O19" s="295">
        <v>-380.24</v>
      </c>
      <c r="P19" s="295">
        <v>-100</v>
      </c>
      <c r="Q19" s="293"/>
      <c r="R19" s="295"/>
      <c r="S19" s="295">
        <v>-100</v>
      </c>
      <c r="T19" s="293"/>
      <c r="U19" s="295"/>
      <c r="V19" s="295">
        <v>-100</v>
      </c>
      <c r="W19" s="293"/>
      <c r="X19" s="295"/>
      <c r="Y19" s="295">
        <v>-100</v>
      </c>
      <c r="Z19" s="293"/>
      <c r="AA19" s="295"/>
      <c r="AB19" s="295">
        <v>-100</v>
      </c>
      <c r="AC19" s="293"/>
      <c r="AD19" s="295">
        <v>-16.239999999999998</v>
      </c>
      <c r="AE19" s="295">
        <v>-100</v>
      </c>
      <c r="AF19" s="293"/>
      <c r="AG19" s="295"/>
      <c r="AH19" s="295">
        <v>-100</v>
      </c>
      <c r="AI19" s="293"/>
      <c r="AJ19" s="295"/>
      <c r="AK19" s="295">
        <v>-100</v>
      </c>
      <c r="AL19" s="293"/>
      <c r="AM19" s="331"/>
      <c r="AN19" s="299">
        <f>C19+F19+I19+L19+O19+R19+U19+X19+AA19+AD19+AG19+AJ19</f>
        <v>-1150.55</v>
      </c>
      <c r="AO19" s="299">
        <f>D19+G19+J19+M19+P19+S19+V19+Y19+AB19+AE19+AH19+AK19</f>
        <v>-1200</v>
      </c>
      <c r="AP19" s="299">
        <f>AO19-AN19</f>
        <v>-49.450000000000045</v>
      </c>
      <c r="AQ19" s="291"/>
    </row>
    <row r="20" spans="1:43" x14ac:dyDescent="0.25">
      <c r="A20" s="204">
        <v>4137</v>
      </c>
      <c r="B20" s="231" t="s">
        <v>746</v>
      </c>
      <c r="C20" s="349"/>
      <c r="D20" s="349"/>
      <c r="E20" s="328"/>
      <c r="F20" s="349"/>
      <c r="G20" s="349"/>
      <c r="H20" s="328"/>
      <c r="I20" s="349"/>
      <c r="J20" s="349"/>
      <c r="K20" s="328"/>
      <c r="L20" s="349"/>
      <c r="M20" s="349"/>
      <c r="N20" s="328"/>
      <c r="O20" s="349"/>
      <c r="P20" s="349"/>
      <c r="Q20" s="328"/>
      <c r="R20" s="349"/>
      <c r="S20" s="349"/>
      <c r="T20" s="328"/>
      <c r="U20" s="349"/>
      <c r="V20" s="349"/>
      <c r="W20" s="328"/>
      <c r="X20" s="349"/>
      <c r="Y20" s="349"/>
      <c r="Z20" s="328"/>
      <c r="AA20" s="349">
        <v>43</v>
      </c>
      <c r="AB20" s="349"/>
      <c r="AC20" s="328"/>
      <c r="AD20" s="349"/>
      <c r="AE20" s="349"/>
      <c r="AF20" s="328"/>
      <c r="AG20" s="349"/>
      <c r="AH20" s="349"/>
      <c r="AI20" s="328"/>
      <c r="AJ20" s="349"/>
      <c r="AK20" s="349"/>
      <c r="AL20" s="328"/>
      <c r="AM20" s="327"/>
      <c r="AN20" s="299">
        <f>SUM(AN18:AN19)</f>
        <v>89.450000000000045</v>
      </c>
      <c r="AO20" s="299">
        <f>D20+G20+J20+M20+P20+S20+V20+Y20+AB20+AE20+AH20+AK20</f>
        <v>0</v>
      </c>
      <c r="AP20" s="348"/>
      <c r="AQ20" s="347"/>
    </row>
    <row r="21" spans="1:43" s="190" customFormat="1" x14ac:dyDescent="0.25">
      <c r="A21" s="234"/>
      <c r="B21" s="233" t="s">
        <v>745</v>
      </c>
      <c r="C21" s="271">
        <f>SUM(C18:C20)</f>
        <v>1160</v>
      </c>
      <c r="D21" s="271">
        <f>SUM(D18:D20)</f>
        <v>0</v>
      </c>
      <c r="E21" s="270">
        <f>((D21-C21)/C21)</f>
        <v>-1</v>
      </c>
      <c r="F21" s="271">
        <f>SUM(F18:F20)</f>
        <v>-754.07</v>
      </c>
      <c r="G21" s="271">
        <f>SUM(G18:G20)</f>
        <v>0</v>
      </c>
      <c r="H21" s="270">
        <f>((G21-F21)/F21)</f>
        <v>-1</v>
      </c>
      <c r="I21" s="271">
        <f>SUM(I18:I20)</f>
        <v>0</v>
      </c>
      <c r="J21" s="271">
        <f>SUM(J18:J20)</f>
        <v>0</v>
      </c>
      <c r="K21" s="270" t="e">
        <f>((J21-I21)/I21)</f>
        <v>#DIV/0!</v>
      </c>
      <c r="L21" s="271">
        <f>SUM(L18:L20)</f>
        <v>15</v>
      </c>
      <c r="M21" s="271">
        <f>SUM(M18:M20)</f>
        <v>0</v>
      </c>
      <c r="N21" s="270">
        <f>((M21-L21)/L21)</f>
        <v>-1</v>
      </c>
      <c r="O21" s="271">
        <f>SUM(O18:O20)</f>
        <v>-380.24</v>
      </c>
      <c r="P21" s="271">
        <f>SUM(P18:P20)</f>
        <v>0</v>
      </c>
      <c r="Q21" s="270">
        <f>((P21-O21)/O21)</f>
        <v>-1</v>
      </c>
      <c r="R21" s="271">
        <f>SUM(R18:R20)</f>
        <v>30</v>
      </c>
      <c r="S21" s="271">
        <f>SUM(S18:S20)</f>
        <v>0</v>
      </c>
      <c r="T21" s="270">
        <f>((S21-R21)/R21)</f>
        <v>-1</v>
      </c>
      <c r="U21" s="271">
        <f>SUM(U18:U20)</f>
        <v>0</v>
      </c>
      <c r="V21" s="271">
        <f>SUM(V18:V20)</f>
        <v>0</v>
      </c>
      <c r="W21" s="270" t="e">
        <f>((V21-U21)/U21)</f>
        <v>#DIV/0!</v>
      </c>
      <c r="X21" s="271">
        <f>SUM(X18:X20)</f>
        <v>0</v>
      </c>
      <c r="Y21" s="271">
        <f>SUM(Y18:Y20)</f>
        <v>0</v>
      </c>
      <c r="Z21" s="270" t="e">
        <f>((Y21-X21)/X21)</f>
        <v>#DIV/0!</v>
      </c>
      <c r="AA21" s="271">
        <f>SUM(AA18:AA20)</f>
        <v>43</v>
      </c>
      <c r="AB21" s="271">
        <f>SUM(AB18:AB20)</f>
        <v>0</v>
      </c>
      <c r="AC21" s="270">
        <f>((AB21-AA21)/AA21)</f>
        <v>-1</v>
      </c>
      <c r="AD21" s="271">
        <f>SUM(AD18:AD20)</f>
        <v>-1.2399999999999984</v>
      </c>
      <c r="AE21" s="271">
        <f>SUM(AE18:AE20)</f>
        <v>0</v>
      </c>
      <c r="AF21" s="270">
        <f>((AE21-AD21)/AD21)</f>
        <v>-1</v>
      </c>
      <c r="AG21" s="271">
        <f>SUM(AG18:AG20)</f>
        <v>20</v>
      </c>
      <c r="AH21" s="271">
        <f>SUM(AH18:AH20)</f>
        <v>0</v>
      </c>
      <c r="AI21" s="270">
        <f>((AH21-AG21)/AG21)</f>
        <v>-1</v>
      </c>
      <c r="AJ21" s="271">
        <f>SUM(AJ18:AJ20)</f>
        <v>0</v>
      </c>
      <c r="AK21" s="271">
        <f>SUM(AK18:AK20)</f>
        <v>0</v>
      </c>
      <c r="AL21" s="270" t="e">
        <f>((AK21-AJ21)/AJ21)</f>
        <v>#DIV/0!</v>
      </c>
      <c r="AM21" s="346"/>
      <c r="AN21" s="271">
        <f>SUM(AN18:AN20)</f>
        <v>178.90000000000009</v>
      </c>
      <c r="AO21" s="271">
        <f>SUM(AO18:AO20)</f>
        <v>0</v>
      </c>
      <c r="AP21" s="271">
        <f>AN21-AO21</f>
        <v>178.90000000000009</v>
      </c>
      <c r="AQ21" s="270">
        <f>((AO21-AN21)/AN21)</f>
        <v>-1</v>
      </c>
    </row>
    <row r="22" spans="1:43" x14ac:dyDescent="0.25">
      <c r="A22" s="209">
        <v>4145</v>
      </c>
      <c r="B22" s="238" t="s">
        <v>744</v>
      </c>
      <c r="C22" s="294"/>
      <c r="D22" s="294"/>
      <c r="E22" s="293"/>
      <c r="F22" s="294"/>
      <c r="G22" s="294"/>
      <c r="H22" s="293"/>
      <c r="I22" s="294"/>
      <c r="J22" s="294"/>
      <c r="K22" s="293"/>
      <c r="L22" s="294"/>
      <c r="M22" s="294"/>
      <c r="N22" s="293"/>
      <c r="O22" s="294"/>
      <c r="P22" s="294"/>
      <c r="Q22" s="293"/>
      <c r="R22" s="294"/>
      <c r="S22" s="294"/>
      <c r="T22" s="293"/>
      <c r="U22" s="294"/>
      <c r="V22" s="294"/>
      <c r="W22" s="293"/>
      <c r="X22" s="294">
        <v>-1842.75</v>
      </c>
      <c r="Y22" s="294"/>
      <c r="Z22" s="293"/>
      <c r="AA22" s="294">
        <v>-3761.22</v>
      </c>
      <c r="AB22" s="294"/>
      <c r="AC22" s="293"/>
      <c r="AD22" s="294">
        <v>-1842.75</v>
      </c>
      <c r="AE22" s="294"/>
      <c r="AF22" s="293"/>
      <c r="AG22" s="294">
        <v>-13596.66</v>
      </c>
      <c r="AH22" s="294">
        <v>-20000</v>
      </c>
      <c r="AI22" s="293"/>
      <c r="AJ22" s="294"/>
      <c r="AK22" s="294"/>
      <c r="AL22" s="293"/>
      <c r="AM22" s="331"/>
      <c r="AN22" s="286">
        <f>C22+F22+I22+L22+O22+R22+U22+X22+AA22+AD22+AG22+AJ22</f>
        <v>-21043.379999999997</v>
      </c>
      <c r="AO22" s="286">
        <f>D22+G22+J22+M22+P22+S22+V22+Y22+AB22+AE22+AH22+AK22</f>
        <v>-20000</v>
      </c>
      <c r="AP22" s="326">
        <f>AO22-AN22</f>
        <v>1043.3799999999974</v>
      </c>
      <c r="AQ22" s="291"/>
    </row>
    <row r="23" spans="1:43" x14ac:dyDescent="0.25">
      <c r="A23" s="209">
        <v>4141</v>
      </c>
      <c r="B23" s="238" t="s">
        <v>743</v>
      </c>
      <c r="C23" s="294"/>
      <c r="D23" s="294"/>
      <c r="E23" s="293"/>
      <c r="F23" s="294"/>
      <c r="G23" s="294"/>
      <c r="H23" s="293"/>
      <c r="I23" s="294"/>
      <c r="J23" s="294"/>
      <c r="K23" s="293"/>
      <c r="L23" s="294"/>
      <c r="M23" s="294"/>
      <c r="N23" s="293"/>
      <c r="O23" s="294"/>
      <c r="P23" s="294"/>
      <c r="Q23" s="293"/>
      <c r="R23" s="294"/>
      <c r="S23" s="294"/>
      <c r="T23" s="293"/>
      <c r="U23" s="294"/>
      <c r="V23" s="294"/>
      <c r="W23" s="293"/>
      <c r="X23" s="294"/>
      <c r="Y23" s="294"/>
      <c r="Z23" s="293"/>
      <c r="AA23" s="294"/>
      <c r="AB23" s="294"/>
      <c r="AC23" s="293"/>
      <c r="AD23" s="294">
        <v>3400</v>
      </c>
      <c r="AE23" s="294"/>
      <c r="AF23" s="293"/>
      <c r="AG23" s="294">
        <v>5551.98</v>
      </c>
      <c r="AH23" s="294">
        <v>5000</v>
      </c>
      <c r="AI23" s="293"/>
      <c r="AJ23" s="294"/>
      <c r="AK23" s="294"/>
      <c r="AL23" s="293"/>
      <c r="AM23" s="331"/>
      <c r="AN23" s="286">
        <f>C23+F23+I23+L23+O23+R23+U23+X23+AA23+AD23+AG23+AJ23</f>
        <v>8951.98</v>
      </c>
      <c r="AO23" s="286">
        <f>D23+G23+J23+M23+P23+S23+V23+Y23+AB23+AE23+AH23+AK23</f>
        <v>5000</v>
      </c>
      <c r="AP23" s="326">
        <f>AO23-AN23</f>
        <v>-3951.9799999999996</v>
      </c>
      <c r="AQ23" s="291"/>
    </row>
    <row r="24" spans="1:43" x14ac:dyDescent="0.25">
      <c r="A24" s="209">
        <v>4142</v>
      </c>
      <c r="B24" s="238" t="s">
        <v>742</v>
      </c>
      <c r="C24" s="294"/>
      <c r="D24" s="294"/>
      <c r="E24" s="293"/>
      <c r="F24" s="294"/>
      <c r="G24" s="294"/>
      <c r="H24" s="293"/>
      <c r="I24" s="294"/>
      <c r="J24" s="294"/>
      <c r="K24" s="293"/>
      <c r="L24" s="294"/>
      <c r="M24" s="294"/>
      <c r="N24" s="293"/>
      <c r="O24" s="294"/>
      <c r="P24" s="294"/>
      <c r="Q24" s="293"/>
      <c r="R24" s="294"/>
      <c r="S24" s="294"/>
      <c r="T24" s="293"/>
      <c r="U24" s="294"/>
      <c r="V24" s="294"/>
      <c r="W24" s="293"/>
      <c r="X24" s="294"/>
      <c r="Y24" s="294"/>
      <c r="Z24" s="293"/>
      <c r="AA24" s="294"/>
      <c r="AB24" s="294"/>
      <c r="AC24" s="293"/>
      <c r="AD24" s="294">
        <v>1600</v>
      </c>
      <c r="AE24" s="294"/>
      <c r="AF24" s="293"/>
      <c r="AG24" s="294">
        <v>2250</v>
      </c>
      <c r="AH24" s="294">
        <v>1600</v>
      </c>
      <c r="AI24" s="293"/>
      <c r="AJ24" s="294"/>
      <c r="AK24" s="294"/>
      <c r="AL24" s="293"/>
      <c r="AM24" s="331"/>
      <c r="AN24" s="286">
        <f>C24+F24+I24+L24+O24+R24+U24+X24+AA24+AD24+AG24+AJ24</f>
        <v>3850</v>
      </c>
      <c r="AO24" s="286">
        <f>D24+G24+J24+M24+P24+S24+V24+Y24+AB24+AE24+AH24+AK24</f>
        <v>1600</v>
      </c>
      <c r="AP24" s="326">
        <f>AO24-AN24</f>
        <v>-2250</v>
      </c>
      <c r="AQ24" s="291"/>
    </row>
    <row r="25" spans="1:43" x14ac:dyDescent="0.25">
      <c r="A25" s="209">
        <v>4145</v>
      </c>
      <c r="B25" s="238" t="s">
        <v>741</v>
      </c>
      <c r="C25" s="294"/>
      <c r="D25" s="294"/>
      <c r="E25" s="293"/>
      <c r="F25" s="294"/>
      <c r="G25" s="294"/>
      <c r="H25" s="293"/>
      <c r="I25" s="294"/>
      <c r="J25" s="294"/>
      <c r="K25" s="293"/>
      <c r="L25" s="294"/>
      <c r="M25" s="294"/>
      <c r="N25" s="293"/>
      <c r="O25" s="294"/>
      <c r="P25" s="294"/>
      <c r="Q25" s="293"/>
      <c r="R25" s="294"/>
      <c r="S25" s="294"/>
      <c r="T25" s="293"/>
      <c r="U25" s="294"/>
      <c r="V25" s="294"/>
      <c r="W25" s="293"/>
      <c r="X25" s="294"/>
      <c r="Y25" s="294"/>
      <c r="Z25" s="293"/>
      <c r="AA25" s="294"/>
      <c r="AB25" s="294"/>
      <c r="AC25" s="293"/>
      <c r="AD25" s="294"/>
      <c r="AE25" s="294"/>
      <c r="AF25" s="293"/>
      <c r="AG25" s="294"/>
      <c r="AH25" s="294"/>
      <c r="AI25" s="293"/>
      <c r="AJ25" s="294"/>
      <c r="AK25" s="294"/>
      <c r="AL25" s="293"/>
      <c r="AM25" s="331"/>
      <c r="AN25" s="286">
        <f>C25+F25+I25+L25+O25+R25+U25+X25+AA25+AD25+AG25+AJ25</f>
        <v>0</v>
      </c>
      <c r="AO25" s="286">
        <v>5000</v>
      </c>
      <c r="AP25" s="326">
        <f>AO25-AN25</f>
        <v>5000</v>
      </c>
      <c r="AQ25" s="291"/>
    </row>
    <row r="26" spans="1:43" s="190" customFormat="1" x14ac:dyDescent="0.25">
      <c r="A26" s="234"/>
      <c r="B26" s="233" t="s">
        <v>740</v>
      </c>
      <c r="C26" s="271">
        <f>SUM(C22:C25)</f>
        <v>0</v>
      </c>
      <c r="D26" s="271">
        <v>0</v>
      </c>
      <c r="E26" s="270" t="e">
        <f>((D26-C26)/C26)</f>
        <v>#DIV/0!</v>
      </c>
      <c r="F26" s="271">
        <f>SUM(F22:F25)</f>
        <v>0</v>
      </c>
      <c r="G26" s="271"/>
      <c r="H26" s="270" t="e">
        <f>((G26-F26)/F26)</f>
        <v>#DIV/0!</v>
      </c>
      <c r="I26" s="271">
        <f>SUM(I22:I25)</f>
        <v>0</v>
      </c>
      <c r="J26" s="271">
        <f>SUM(J22:J25)</f>
        <v>0</v>
      </c>
      <c r="K26" s="270" t="e">
        <f>((J26-I26)/I26)</f>
        <v>#DIV/0!</v>
      </c>
      <c r="L26" s="271">
        <f>SUM(L22:L25)</f>
        <v>0</v>
      </c>
      <c r="M26" s="271">
        <f>SUM(M22:M25)</f>
        <v>0</v>
      </c>
      <c r="N26" s="270" t="e">
        <f>((M26-L26)/L26)</f>
        <v>#DIV/0!</v>
      </c>
      <c r="O26" s="271">
        <f>SUM(O22:O25)</f>
        <v>0</v>
      </c>
      <c r="P26" s="271">
        <f>SUM(P22:P25)</f>
        <v>0</v>
      </c>
      <c r="Q26" s="270" t="e">
        <f>((P26-O26)/O26)</f>
        <v>#DIV/0!</v>
      </c>
      <c r="R26" s="271">
        <f>SUM(R22:R25)</f>
        <v>0</v>
      </c>
      <c r="S26" s="271">
        <f>SUM(S22:S25)</f>
        <v>0</v>
      </c>
      <c r="T26" s="270" t="e">
        <f>((S26-R26)/R26)</f>
        <v>#DIV/0!</v>
      </c>
      <c r="U26" s="271">
        <f>SUM(U22:U25)</f>
        <v>0</v>
      </c>
      <c r="V26" s="271">
        <f>SUM(V22:V25)</f>
        <v>0</v>
      </c>
      <c r="W26" s="270" t="e">
        <f>((V26-U26)/U26)</f>
        <v>#DIV/0!</v>
      </c>
      <c r="X26" s="271">
        <f>SUM(X22:X25)</f>
        <v>-1842.75</v>
      </c>
      <c r="Y26" s="271">
        <f>SUM(Y22:Y25)</f>
        <v>0</v>
      </c>
      <c r="Z26" s="270">
        <f>((Y26-X26)/X26)</f>
        <v>-1</v>
      </c>
      <c r="AA26" s="271">
        <f>SUM(AA22:AA25)</f>
        <v>-3761.22</v>
      </c>
      <c r="AB26" s="271">
        <f>SUM(AB22:AB25)</f>
        <v>0</v>
      </c>
      <c r="AC26" s="270">
        <f>((AB26-AA26)/AA26)</f>
        <v>-1</v>
      </c>
      <c r="AD26" s="271">
        <f>SUM(AD22:AD25)</f>
        <v>3157.25</v>
      </c>
      <c r="AE26" s="271">
        <f>SUM(AE22:AE25)</f>
        <v>0</v>
      </c>
      <c r="AF26" s="270">
        <f>((AE26-AD26)/AD26)</f>
        <v>-1</v>
      </c>
      <c r="AG26" s="271">
        <f>SUM(AG22:AG25)</f>
        <v>-5794.68</v>
      </c>
      <c r="AH26" s="271">
        <f>SUM(AH22:AH25)</f>
        <v>-13400</v>
      </c>
      <c r="AI26" s="270">
        <f>((AH26-AG26)/AG26)</f>
        <v>1.3124659170135364</v>
      </c>
      <c r="AJ26" s="271">
        <f>SUM(AJ22:AJ25)</f>
        <v>0</v>
      </c>
      <c r="AK26" s="271">
        <f>SUM(AK22:AK25)</f>
        <v>0</v>
      </c>
      <c r="AL26" s="270" t="e">
        <f>((AK26-AJ26)/AJ26)</f>
        <v>#DIV/0!</v>
      </c>
      <c r="AM26" s="346"/>
      <c r="AN26" s="271">
        <f>SUM(AN22:AN25)</f>
        <v>-8241.3999999999978</v>
      </c>
      <c r="AO26" s="271">
        <f>SUM(AO22:AO25)</f>
        <v>-8400</v>
      </c>
      <c r="AP26" s="271">
        <f>SUM(AP22:AP25)</f>
        <v>-158.60000000000218</v>
      </c>
      <c r="AQ26" s="270">
        <f>((AO26-AN26)/AN26)</f>
        <v>1.9244303152377292E-2</v>
      </c>
    </row>
    <row r="27" spans="1:43" x14ac:dyDescent="0.25">
      <c r="A27" s="204">
        <v>4161</v>
      </c>
      <c r="B27" s="232" t="s">
        <v>739</v>
      </c>
      <c r="C27" s="300">
        <v>43.5</v>
      </c>
      <c r="D27" s="300">
        <v>150</v>
      </c>
      <c r="E27" s="298"/>
      <c r="F27" s="300">
        <v>34.5</v>
      </c>
      <c r="G27" s="300">
        <v>150</v>
      </c>
      <c r="H27" s="298"/>
      <c r="I27" s="300">
        <v>52.5</v>
      </c>
      <c r="J27" s="300">
        <v>150</v>
      </c>
      <c r="K27" s="298"/>
      <c r="L27" s="300">
        <v>44</v>
      </c>
      <c r="M27" s="300">
        <v>150</v>
      </c>
      <c r="N27" s="298"/>
      <c r="O27" s="300">
        <v>135.5</v>
      </c>
      <c r="P27" s="300">
        <v>150</v>
      </c>
      <c r="Q27" s="298"/>
      <c r="R27" s="300">
        <v>41</v>
      </c>
      <c r="S27" s="300">
        <v>150</v>
      </c>
      <c r="T27" s="298"/>
      <c r="U27" s="300">
        <v>214.5</v>
      </c>
      <c r="V27" s="300">
        <v>150</v>
      </c>
      <c r="W27" s="298"/>
      <c r="X27" s="300">
        <v>24</v>
      </c>
      <c r="Y27" s="300">
        <v>150</v>
      </c>
      <c r="Z27" s="298"/>
      <c r="AA27" s="300">
        <v>41</v>
      </c>
      <c r="AB27" s="300">
        <v>150</v>
      </c>
      <c r="AC27" s="298"/>
      <c r="AD27" s="300">
        <v>24</v>
      </c>
      <c r="AE27" s="300">
        <v>150</v>
      </c>
      <c r="AF27" s="298"/>
      <c r="AG27" s="300">
        <v>9</v>
      </c>
      <c r="AH27" s="300"/>
      <c r="AI27" s="298"/>
      <c r="AJ27" s="300"/>
      <c r="AK27" s="300"/>
      <c r="AL27" s="298"/>
      <c r="AM27" s="322"/>
      <c r="AN27" s="299">
        <f>C27+F27+I27+L27+O27+R27+U27+X27+AA27+AD27+AG27+AJ27</f>
        <v>663.5</v>
      </c>
      <c r="AO27" s="299">
        <f>D27+G27+J27+M27+P27+S27+V27+Y27+AB27+AE27+AH27+AK27</f>
        <v>1500</v>
      </c>
      <c r="AP27" s="299">
        <f>AO27-AN27</f>
        <v>836.5</v>
      </c>
      <c r="AQ27" s="296"/>
    </row>
    <row r="28" spans="1:43" x14ac:dyDescent="0.25">
      <c r="A28" s="204">
        <v>4165</v>
      </c>
      <c r="B28" s="232" t="s">
        <v>738</v>
      </c>
      <c r="C28" s="295"/>
      <c r="D28" s="295">
        <v>0</v>
      </c>
      <c r="E28" s="293"/>
      <c r="F28" s="295">
        <v>-58.35</v>
      </c>
      <c r="G28" s="295">
        <v>0</v>
      </c>
      <c r="H28" s="293"/>
      <c r="I28" s="295"/>
      <c r="J28" s="295">
        <v>0</v>
      </c>
      <c r="K28" s="293"/>
      <c r="L28" s="295">
        <v>-158.94</v>
      </c>
      <c r="M28" s="295">
        <v>0</v>
      </c>
      <c r="N28" s="293"/>
      <c r="O28" s="295">
        <v>-320.52999999999997</v>
      </c>
      <c r="P28" s="295">
        <v>0</v>
      </c>
      <c r="Q28" s="293"/>
      <c r="R28" s="295">
        <v>-77.349999999999994</v>
      </c>
      <c r="S28" s="295">
        <v>0</v>
      </c>
      <c r="T28" s="293"/>
      <c r="U28" s="295">
        <v>-57.61</v>
      </c>
      <c r="V28" s="295">
        <v>0</v>
      </c>
      <c r="W28" s="293"/>
      <c r="X28" s="295">
        <v>-66.47</v>
      </c>
      <c r="Y28" s="295">
        <v>0</v>
      </c>
      <c r="Z28" s="293"/>
      <c r="AA28" s="295">
        <v>-93.59</v>
      </c>
      <c r="AB28" s="295">
        <v>0</v>
      </c>
      <c r="AC28" s="293"/>
      <c r="AD28" s="295"/>
      <c r="AE28" s="295">
        <v>0</v>
      </c>
      <c r="AF28" s="293"/>
      <c r="AG28" s="295">
        <v>-24.01</v>
      </c>
      <c r="AH28" s="295"/>
      <c r="AI28" s="293"/>
      <c r="AJ28" s="295"/>
      <c r="AK28" s="295"/>
      <c r="AL28" s="293"/>
      <c r="AM28" s="331"/>
      <c r="AN28" s="299">
        <f>C28+F28+I28+L28+O28+R28+U28+X28+AA28+AD28+AG28+AJ28</f>
        <v>-856.85</v>
      </c>
      <c r="AO28" s="299">
        <f>D28+G28+J28+M28+P28+S28+V28+Y28+AB28+AE28+AH28+AK28</f>
        <v>0</v>
      </c>
      <c r="AP28" s="299">
        <f>AO28-AN28</f>
        <v>856.85</v>
      </c>
      <c r="AQ28" s="291"/>
    </row>
    <row r="29" spans="1:43" s="190" customFormat="1" x14ac:dyDescent="0.25">
      <c r="A29" s="234"/>
      <c r="B29" s="233" t="s">
        <v>737</v>
      </c>
      <c r="C29" s="271">
        <f>SUM(C27:C28)</f>
        <v>43.5</v>
      </c>
      <c r="D29" s="271">
        <f>SUM(D27:D28)</f>
        <v>150</v>
      </c>
      <c r="E29" s="270">
        <f>((D29-C29)/C29)</f>
        <v>2.4482758620689653</v>
      </c>
      <c r="F29" s="271">
        <f>SUM(F27:F28)</f>
        <v>-23.85</v>
      </c>
      <c r="G29" s="271">
        <f>SUM(G27:G28)</f>
        <v>150</v>
      </c>
      <c r="H29" s="270">
        <f>((G29-F29)/F29)</f>
        <v>-7.2893081761006284</v>
      </c>
      <c r="I29" s="271">
        <f>SUM(I27:I28)</f>
        <v>52.5</v>
      </c>
      <c r="J29" s="271">
        <f>SUM(J27:J28)</f>
        <v>150</v>
      </c>
      <c r="K29" s="270">
        <f>((J29-I29)/I29)</f>
        <v>1.8571428571428572</v>
      </c>
      <c r="L29" s="271">
        <f>SUM(L27:L28)</f>
        <v>-114.94</v>
      </c>
      <c r="M29" s="271">
        <f>SUM(M27:M28)</f>
        <v>150</v>
      </c>
      <c r="N29" s="270">
        <f>((M29-L29)/L29)</f>
        <v>-2.3050287106316341</v>
      </c>
      <c r="O29" s="271">
        <f>SUM(O27:O28)</f>
        <v>-185.02999999999997</v>
      </c>
      <c r="P29" s="271">
        <f>SUM(P27:P28)</f>
        <v>150</v>
      </c>
      <c r="Q29" s="270">
        <f>((P29-O29)/O29)</f>
        <v>-1.8106793492947091</v>
      </c>
      <c r="R29" s="271">
        <f>SUM(R27:R28)</f>
        <v>-36.349999999999994</v>
      </c>
      <c r="S29" s="271">
        <f>SUM(S27:S28)</f>
        <v>150</v>
      </c>
      <c r="T29" s="270">
        <f>((S29-R29)/R29)</f>
        <v>-5.1265474552957366</v>
      </c>
      <c r="U29" s="271">
        <f>SUM(U27:U28)</f>
        <v>156.88999999999999</v>
      </c>
      <c r="V29" s="271">
        <f>SUM(V27:V28)</f>
        <v>150</v>
      </c>
      <c r="W29" s="270">
        <f>((V29-U29)/U29)</f>
        <v>-4.3916119574223894E-2</v>
      </c>
      <c r="X29" s="271">
        <f>SUM(X27:X28)</f>
        <v>-42.47</v>
      </c>
      <c r="Y29" s="271">
        <f>SUM(Y27:Y28)</f>
        <v>150</v>
      </c>
      <c r="Z29" s="270">
        <f>((Y29-X29)/X29)</f>
        <v>-4.5319048740287267</v>
      </c>
      <c r="AA29" s="271">
        <f>SUM(AA27:AA28)</f>
        <v>-52.59</v>
      </c>
      <c r="AB29" s="271">
        <f>SUM(AB27:AB28)</f>
        <v>150</v>
      </c>
      <c r="AC29" s="270">
        <f>((AB29-AA29)/AA29)</f>
        <v>-3.8522532800912721</v>
      </c>
      <c r="AD29" s="271">
        <f>SUM(AD27:AD28)</f>
        <v>24</v>
      </c>
      <c r="AE29" s="271">
        <f>SUM(AE27:AE28)</f>
        <v>150</v>
      </c>
      <c r="AF29" s="270">
        <f>((AE29-AD29)/AD29)</f>
        <v>5.25</v>
      </c>
      <c r="AG29" s="271">
        <f>SUM(AG27:AG28)</f>
        <v>-15.010000000000002</v>
      </c>
      <c r="AH29" s="271">
        <f>SUM(AH27:AH28)</f>
        <v>0</v>
      </c>
      <c r="AI29" s="270">
        <f>((AH29-AG29)/AG29)</f>
        <v>-1</v>
      </c>
      <c r="AJ29" s="271">
        <f>SUM(AJ27:AJ28)</f>
        <v>0</v>
      </c>
      <c r="AK29" s="271">
        <f>SUM(AK27:AK28)</f>
        <v>0</v>
      </c>
      <c r="AL29" s="270" t="e">
        <f>((AK29-AJ29)/AJ29)</f>
        <v>#DIV/0!</v>
      </c>
      <c r="AM29" s="346"/>
      <c r="AN29" s="271">
        <f>SUM(AN27:AN28)</f>
        <v>-193.35000000000002</v>
      </c>
      <c r="AO29" s="271">
        <f>SUM(AO27:AO28)</f>
        <v>1500</v>
      </c>
      <c r="AP29" s="271">
        <f>SUM(AP27:AP28)</f>
        <v>1693.35</v>
      </c>
      <c r="AQ29" s="270">
        <f>((AO29-AN29)/AN29)</f>
        <v>-8.7579519006982149</v>
      </c>
    </row>
    <row r="30" spans="1:43" x14ac:dyDescent="0.25">
      <c r="A30" s="209">
        <v>4171</v>
      </c>
      <c r="B30" s="238" t="s">
        <v>736</v>
      </c>
      <c r="C30" s="289">
        <v>150</v>
      </c>
      <c r="D30" s="289">
        <v>200</v>
      </c>
      <c r="E30" s="298"/>
      <c r="F30" s="289"/>
      <c r="G30" s="289">
        <v>200</v>
      </c>
      <c r="H30" s="298"/>
      <c r="I30" s="289"/>
      <c r="J30" s="289">
        <v>200</v>
      </c>
      <c r="K30" s="298"/>
      <c r="L30" s="289"/>
      <c r="M30" s="289">
        <v>200</v>
      </c>
      <c r="N30" s="298"/>
      <c r="O30" s="289"/>
      <c r="P30" s="289">
        <v>200</v>
      </c>
      <c r="Q30" s="298"/>
      <c r="R30" s="289">
        <v>450</v>
      </c>
      <c r="S30" s="289">
        <v>200</v>
      </c>
      <c r="T30" s="298"/>
      <c r="U30" s="289"/>
      <c r="V30" s="289">
        <v>200</v>
      </c>
      <c r="W30" s="298"/>
      <c r="X30" s="289">
        <v>1290</v>
      </c>
      <c r="Y30" s="289">
        <v>200</v>
      </c>
      <c r="Z30" s="298"/>
      <c r="AA30" s="289">
        <v>100</v>
      </c>
      <c r="AB30" s="289">
        <v>200</v>
      </c>
      <c r="AC30" s="298"/>
      <c r="AD30" s="289"/>
      <c r="AE30" s="289">
        <v>200</v>
      </c>
      <c r="AF30" s="298"/>
      <c r="AG30" s="289"/>
      <c r="AH30" s="289">
        <v>200</v>
      </c>
      <c r="AI30" s="298"/>
      <c r="AJ30" s="289"/>
      <c r="AK30" s="289">
        <v>200</v>
      </c>
      <c r="AL30" s="298"/>
      <c r="AM30" s="322"/>
      <c r="AN30" s="286">
        <f>C30+F30+I30+L30+O30+R30+U30+X30+AA30+AD30+AG30+AJ30</f>
        <v>1990</v>
      </c>
      <c r="AO30" s="286">
        <f>D30+G30+J30+M30+P30+S30+V30+Y30+AB30+AE30+AH30+AK30</f>
        <v>2400</v>
      </c>
      <c r="AP30" s="286">
        <f>AO30-AN30</f>
        <v>410</v>
      </c>
      <c r="AQ30" s="296"/>
    </row>
    <row r="31" spans="1:43" x14ac:dyDescent="0.25">
      <c r="A31" s="209">
        <v>4175</v>
      </c>
      <c r="B31" s="238" t="s">
        <v>735</v>
      </c>
      <c r="C31" s="294"/>
      <c r="D31" s="294">
        <v>-50</v>
      </c>
      <c r="E31" s="293"/>
      <c r="F31" s="294"/>
      <c r="G31" s="294">
        <v>-50</v>
      </c>
      <c r="H31" s="293"/>
      <c r="I31" s="294"/>
      <c r="J31" s="294">
        <v>-50</v>
      </c>
      <c r="K31" s="293"/>
      <c r="L31" s="294">
        <v>-720.82</v>
      </c>
      <c r="M31" s="294">
        <v>-50</v>
      </c>
      <c r="N31" s="293"/>
      <c r="O31" s="294"/>
      <c r="P31" s="294">
        <v>-50</v>
      </c>
      <c r="Q31" s="293"/>
      <c r="R31" s="294"/>
      <c r="S31" s="294">
        <v>-50</v>
      </c>
      <c r="T31" s="293"/>
      <c r="U31" s="294"/>
      <c r="V31" s="294">
        <v>-50</v>
      </c>
      <c r="W31" s="293"/>
      <c r="X31" s="294">
        <v>-600</v>
      </c>
      <c r="Y31" s="294">
        <v>-50</v>
      </c>
      <c r="Z31" s="293"/>
      <c r="AA31" s="289">
        <v>100</v>
      </c>
      <c r="AB31" s="289">
        <v>-50</v>
      </c>
      <c r="AC31" s="293"/>
      <c r="AD31" s="294"/>
      <c r="AE31" s="294">
        <v>-50</v>
      </c>
      <c r="AF31" s="293"/>
      <c r="AG31" s="294"/>
      <c r="AH31" s="294">
        <v>-50</v>
      </c>
      <c r="AI31" s="293"/>
      <c r="AJ31" s="294"/>
      <c r="AK31" s="294">
        <v>-50</v>
      </c>
      <c r="AL31" s="293"/>
      <c r="AM31" s="331"/>
      <c r="AN31" s="286">
        <f>C31+F31+I31+L31+O31+R31+U31+X31+AA31+AD31+AG31+AJ31</f>
        <v>-1220.8200000000002</v>
      </c>
      <c r="AO31" s="286">
        <f>D31+G31+J31+M31+P31+S31+V31+Y31+AB31+AE31+AH31+AK31</f>
        <v>-600</v>
      </c>
      <c r="AP31" s="286">
        <f>AO31-AN31</f>
        <v>620.82000000000016</v>
      </c>
      <c r="AQ31" s="291"/>
    </row>
    <row r="32" spans="1:43" s="190" customFormat="1" x14ac:dyDescent="0.25">
      <c r="A32" s="234"/>
      <c r="B32" s="233" t="s">
        <v>734</v>
      </c>
      <c r="C32" s="271">
        <f>SUM(C30:C31)</f>
        <v>150</v>
      </c>
      <c r="D32" s="271">
        <f>SUM(D30:D31)</f>
        <v>150</v>
      </c>
      <c r="E32" s="270">
        <f>((D32-C32)/C32)</f>
        <v>0</v>
      </c>
      <c r="F32" s="271">
        <f>SUM(F30:F31)</f>
        <v>0</v>
      </c>
      <c r="G32" s="271">
        <f>SUM(G30:G31)</f>
        <v>150</v>
      </c>
      <c r="H32" s="270" t="e">
        <f>((G32-F32)/F32)</f>
        <v>#DIV/0!</v>
      </c>
      <c r="I32" s="271">
        <f>SUM(I30:I31)</f>
        <v>0</v>
      </c>
      <c r="J32" s="271">
        <f>SUM(J30:J31)</f>
        <v>150</v>
      </c>
      <c r="K32" s="270" t="e">
        <f>((J32-I32)/I32)</f>
        <v>#DIV/0!</v>
      </c>
      <c r="L32" s="271">
        <f>SUM(L30:L31)</f>
        <v>-720.82</v>
      </c>
      <c r="M32" s="271">
        <f>SUM(M30:M31)</f>
        <v>150</v>
      </c>
      <c r="N32" s="270">
        <f>((M32-L32)/L32)</f>
        <v>-1.208096334729891</v>
      </c>
      <c r="O32" s="271">
        <f>SUM(O30:O31)</f>
        <v>0</v>
      </c>
      <c r="P32" s="271">
        <f>SUM(P30:P31)</f>
        <v>150</v>
      </c>
      <c r="Q32" s="270" t="e">
        <f>((P32-O32)/O32)</f>
        <v>#DIV/0!</v>
      </c>
      <c r="R32" s="271">
        <f>SUM(R30:R31)</f>
        <v>450</v>
      </c>
      <c r="S32" s="271">
        <f>SUM(S30:S31)</f>
        <v>150</v>
      </c>
      <c r="T32" s="270">
        <f>((S32-R32)/R32)</f>
        <v>-0.66666666666666663</v>
      </c>
      <c r="U32" s="271">
        <f>SUM(U30:U31)</f>
        <v>0</v>
      </c>
      <c r="V32" s="271">
        <f>SUM(V30:V31)</f>
        <v>150</v>
      </c>
      <c r="W32" s="270" t="e">
        <f>((V32-U32)/U32)</f>
        <v>#DIV/0!</v>
      </c>
      <c r="X32" s="271">
        <f>SUM(X30:X31)</f>
        <v>690</v>
      </c>
      <c r="Y32" s="271">
        <f>SUM(Y30:Y31)</f>
        <v>150</v>
      </c>
      <c r="Z32" s="270">
        <f>((Y32-X32)/X32)</f>
        <v>-0.78260869565217395</v>
      </c>
      <c r="AA32" s="271">
        <f>SUM(AA30:AA31)</f>
        <v>200</v>
      </c>
      <c r="AB32" s="271">
        <f>SUM(AB30:AB31)</f>
        <v>150</v>
      </c>
      <c r="AC32" s="270">
        <f>((AB32-AA32)/AA32)</f>
        <v>-0.25</v>
      </c>
      <c r="AD32" s="271">
        <f>SUM(AD30:AD31)</f>
        <v>0</v>
      </c>
      <c r="AE32" s="271">
        <f>SUM(AE30:AE31)</f>
        <v>150</v>
      </c>
      <c r="AF32" s="270" t="e">
        <f>((AE32-AD32)/AD32)</f>
        <v>#DIV/0!</v>
      </c>
      <c r="AG32" s="271">
        <f>SUM(AG30:AG31)</f>
        <v>0</v>
      </c>
      <c r="AH32" s="271">
        <f>SUM(AH30:AH31)</f>
        <v>150</v>
      </c>
      <c r="AI32" s="270" t="e">
        <f>((AH32-AG32)/AG32)</f>
        <v>#DIV/0!</v>
      </c>
      <c r="AJ32" s="271">
        <f>SUM(AJ30:AJ31)</f>
        <v>0</v>
      </c>
      <c r="AK32" s="271">
        <f>SUM(AK30:AK31)</f>
        <v>150</v>
      </c>
      <c r="AL32" s="270" t="e">
        <f>((AK32-AJ32)/AJ32)</f>
        <v>#DIV/0!</v>
      </c>
      <c r="AM32" s="346"/>
      <c r="AN32" s="271">
        <f>SUM(AN30:AN31)</f>
        <v>769.17999999999984</v>
      </c>
      <c r="AO32" s="271">
        <f>SUM(AO30:AO31)</f>
        <v>1800</v>
      </c>
      <c r="AP32" s="271">
        <f>SUM(AP30:AP31)</f>
        <v>1030.8200000000002</v>
      </c>
      <c r="AQ32" s="270">
        <f>((AO32-AN32)/AN32)</f>
        <v>1.3401544501937133</v>
      </c>
    </row>
    <row r="33" spans="1:43" x14ac:dyDescent="0.25">
      <c r="A33" s="204">
        <v>4185</v>
      </c>
      <c r="B33" s="232" t="s">
        <v>733</v>
      </c>
      <c r="C33" s="295"/>
      <c r="D33" s="295"/>
      <c r="E33" s="293"/>
      <c r="F33" s="295">
        <v>-315.14999999999998</v>
      </c>
      <c r="G33" s="295">
        <v>0</v>
      </c>
      <c r="H33" s="293"/>
      <c r="I33" s="295"/>
      <c r="J33" s="295"/>
      <c r="K33" s="293"/>
      <c r="L33" s="295"/>
      <c r="M33" s="295"/>
      <c r="N33" s="293"/>
      <c r="O33" s="295">
        <v>-104.24</v>
      </c>
      <c r="P33" s="295"/>
      <c r="Q33" s="293"/>
      <c r="R33" s="295">
        <v>-12</v>
      </c>
      <c r="S33" s="295"/>
      <c r="T33" s="293"/>
      <c r="U33" s="295"/>
      <c r="V33" s="295"/>
      <c r="W33" s="293"/>
      <c r="X33" s="295"/>
      <c r="Y33" s="295"/>
      <c r="Z33" s="293"/>
      <c r="AA33" s="295"/>
      <c r="AB33" s="295"/>
      <c r="AC33" s="293"/>
      <c r="AD33" s="295"/>
      <c r="AE33" s="295"/>
      <c r="AF33" s="293"/>
      <c r="AG33" s="295"/>
      <c r="AH33" s="295"/>
      <c r="AI33" s="293"/>
      <c r="AJ33" s="295"/>
      <c r="AK33" s="295"/>
      <c r="AL33" s="293"/>
      <c r="AM33" s="331"/>
      <c r="AN33" s="277">
        <f>SUM(C33:AJ33)</f>
        <v>-431.39</v>
      </c>
      <c r="AO33" s="277">
        <v>0</v>
      </c>
      <c r="AP33" s="277">
        <f>AO33-AN33</f>
        <v>431.39</v>
      </c>
      <c r="AQ33" s="291"/>
    </row>
    <row r="34" spans="1:43" s="190" customFormat="1" ht="13.5" thickBot="1" x14ac:dyDescent="0.3">
      <c r="A34" s="234"/>
      <c r="B34" s="233" t="s">
        <v>732</v>
      </c>
      <c r="C34" s="271">
        <f>SUM(C33)</f>
        <v>0</v>
      </c>
      <c r="D34" s="271"/>
      <c r="E34" s="270" t="e">
        <f>((D34-C34)/C34)</f>
        <v>#DIV/0!</v>
      </c>
      <c r="F34" s="271">
        <f>SUM(F33)</f>
        <v>-315.14999999999998</v>
      </c>
      <c r="G34" s="271">
        <f>SUM(G33)</f>
        <v>0</v>
      </c>
      <c r="H34" s="270">
        <f>((G34-F34)/F34)</f>
        <v>-1</v>
      </c>
      <c r="I34" s="271">
        <f>SUM(I33)</f>
        <v>0</v>
      </c>
      <c r="J34" s="271">
        <f>SUM(J33)</f>
        <v>0</v>
      </c>
      <c r="K34" s="270" t="e">
        <f>((J34-I34)/I34)</f>
        <v>#DIV/0!</v>
      </c>
      <c r="L34" s="271">
        <f>SUM(L33)</f>
        <v>0</v>
      </c>
      <c r="M34" s="271">
        <f>SUM(M33)</f>
        <v>0</v>
      </c>
      <c r="N34" s="270" t="e">
        <f>((M34-L34)/L34)</f>
        <v>#DIV/0!</v>
      </c>
      <c r="O34" s="271">
        <f>SUM(O33)</f>
        <v>-104.24</v>
      </c>
      <c r="P34" s="271">
        <f>SUM(P33)</f>
        <v>0</v>
      </c>
      <c r="Q34" s="270">
        <f>((P34-O34)/O34)</f>
        <v>-1</v>
      </c>
      <c r="R34" s="271">
        <f>SUM(R33)</f>
        <v>-12</v>
      </c>
      <c r="S34" s="271">
        <f>SUM(S33)</f>
        <v>0</v>
      </c>
      <c r="T34" s="270">
        <f>((S34-R34)/R34)</f>
        <v>-1</v>
      </c>
      <c r="U34" s="271">
        <f>SUM(U33)</f>
        <v>0</v>
      </c>
      <c r="V34" s="271">
        <f>SUM(V33)</f>
        <v>0</v>
      </c>
      <c r="W34" s="270" t="e">
        <f>((V34-U34)/U34)</f>
        <v>#DIV/0!</v>
      </c>
      <c r="X34" s="271">
        <f>SUM(X33)</f>
        <v>0</v>
      </c>
      <c r="Y34" s="271">
        <f>SUM(Y33)</f>
        <v>0</v>
      </c>
      <c r="Z34" s="270" t="e">
        <f>((Y34-X34)/X34)</f>
        <v>#DIV/0!</v>
      </c>
      <c r="AA34" s="271">
        <f>SUM(AA33)</f>
        <v>0</v>
      </c>
      <c r="AB34" s="271">
        <f>SUM(AB33)</f>
        <v>0</v>
      </c>
      <c r="AC34" s="270" t="e">
        <f>((AB34-AA34)/AA34)</f>
        <v>#DIV/0!</v>
      </c>
      <c r="AD34" s="271">
        <f>SUM(AD33)</f>
        <v>0</v>
      </c>
      <c r="AE34" s="271">
        <f>SUM(AE33)</f>
        <v>0</v>
      </c>
      <c r="AF34" s="270" t="e">
        <f>((AE34-AD34)/AD34)</f>
        <v>#DIV/0!</v>
      </c>
      <c r="AG34" s="271">
        <f>SUM(AG33)</f>
        <v>0</v>
      </c>
      <c r="AH34" s="271">
        <f>SUM(AH33)</f>
        <v>0</v>
      </c>
      <c r="AI34" s="270" t="e">
        <f>((AH34-AG34)/AG34)</f>
        <v>#DIV/0!</v>
      </c>
      <c r="AJ34" s="271">
        <f>SUM(AJ33)</f>
        <v>0</v>
      </c>
      <c r="AK34" s="271">
        <f>SUM(AK33)</f>
        <v>0</v>
      </c>
      <c r="AL34" s="270" t="e">
        <f>((AK34-AJ34)/AJ34)</f>
        <v>#DIV/0!</v>
      </c>
      <c r="AM34" s="346"/>
      <c r="AN34" s="271">
        <f>AN33</f>
        <v>-431.39</v>
      </c>
      <c r="AO34" s="271">
        <f>AO33</f>
        <v>0</v>
      </c>
      <c r="AP34" s="271">
        <f>AO34-AN34</f>
        <v>431.39</v>
      </c>
      <c r="AQ34" s="270">
        <f>((AO34-AN34)/AN34)</f>
        <v>-1</v>
      </c>
    </row>
    <row r="35" spans="1:43" s="248" customFormat="1" ht="16.5" thickTop="1" thickBot="1" x14ac:dyDescent="0.3">
      <c r="A35" s="251" t="s">
        <v>731</v>
      </c>
      <c r="B35" s="250"/>
      <c r="C35" s="344">
        <f>C13+C17+C21+C26+C29+C32+C34</f>
        <v>1249.52</v>
      </c>
      <c r="D35" s="344">
        <f>D13+D17+D21+D26+D29+D32+D34</f>
        <v>196.01999999999998</v>
      </c>
      <c r="E35" s="344"/>
      <c r="F35" s="344">
        <f>F13+F17+F21+F26+F29+F32+F34</f>
        <v>456.92999999999995</v>
      </c>
      <c r="G35" s="344">
        <f>G13+G17+G21+G26+G29+G32+G34</f>
        <v>2800</v>
      </c>
      <c r="H35" s="344"/>
      <c r="I35" s="344">
        <f>I13+I17+I21+I26+I29+I32+I34</f>
        <v>4027.5</v>
      </c>
      <c r="J35" s="344">
        <f>J13+J17+J21+J26+J29+J32+J34</f>
        <v>4800</v>
      </c>
      <c r="K35" s="344"/>
      <c r="L35" s="344">
        <f>L13+L17+L21+L26+L29+L32+L34</f>
        <v>-5169.2699999999995</v>
      </c>
      <c r="M35" s="344">
        <f>M13+M17+M21+M26+M29+M32+M34</f>
        <v>-2950</v>
      </c>
      <c r="N35" s="344"/>
      <c r="O35" s="344">
        <f>O13+O17+O21+O26+O29+O32+O34</f>
        <v>8879.43</v>
      </c>
      <c r="P35" s="344">
        <f>P13+P17+P21+P26+P29+P32+P34</f>
        <v>5100</v>
      </c>
      <c r="Q35" s="344"/>
      <c r="R35" s="344">
        <f>R13+R17+R21+R26+R29+R32+R34</f>
        <v>5669.15</v>
      </c>
      <c r="S35" s="344">
        <f>S13+S17+S21+S26+S29+S32+S34</f>
        <v>5100</v>
      </c>
      <c r="T35" s="344"/>
      <c r="U35" s="344">
        <f>U13+U17+U21+U26+U29+U32+U34</f>
        <v>4656.8900000000003</v>
      </c>
      <c r="V35" s="344">
        <f>V13+V17+V21+V26+V29+V32+V34</f>
        <v>5100</v>
      </c>
      <c r="W35" s="344"/>
      <c r="X35" s="344">
        <f>X13+X17+X21+X26+X29+X32+X34</f>
        <v>1042.28</v>
      </c>
      <c r="Y35" s="344">
        <f>Y13+Y17+Y21+Y26+Y29+Y32+Y34</f>
        <v>2300</v>
      </c>
      <c r="Z35" s="344"/>
      <c r="AA35" s="344">
        <f>AA13+AA17+AA21+AA26+AA29+AA32+AA34</f>
        <v>-2857.59</v>
      </c>
      <c r="AB35" s="344">
        <f>AB13+AB17+AB21+AB26+AB29+AB32+AB34</f>
        <v>800</v>
      </c>
      <c r="AC35" s="344"/>
      <c r="AD35" s="344">
        <f>AD13+AD17+AD21+AD26+AD29+AD32+AD34</f>
        <v>-5925.1100000000006</v>
      </c>
      <c r="AE35" s="344">
        <f>AE13+AE17+AE21+AE26+AE29+AE32+AE34</f>
        <v>-1200</v>
      </c>
      <c r="AF35" s="344"/>
      <c r="AG35" s="344">
        <f>AG13+AG17+AG21+AG26+AG29+AG32+AG34</f>
        <v>-5789.6900000000005</v>
      </c>
      <c r="AH35" s="344">
        <f>AH13+AH17+AH21+AH26+AH29+AH32+AH34</f>
        <v>-13250</v>
      </c>
      <c r="AI35" s="344"/>
      <c r="AJ35" s="344">
        <f>AJ13+AJ17+AJ21+AJ26+AJ29+AJ32+AJ34</f>
        <v>0</v>
      </c>
      <c r="AK35" s="344">
        <f>AK13+AK17+AK21+AK26+AK29+AK32+AK34</f>
        <v>150</v>
      </c>
      <c r="AL35" s="344"/>
      <c r="AM35" s="345"/>
      <c r="AN35" s="344">
        <f>AN13+AN17+AN21+AN26+AN29+AN32+AN34</f>
        <v>6286.4900000000007</v>
      </c>
      <c r="AO35" s="344">
        <f>AO13+AO17+AO21+AO26+AO29+AO32+AO34</f>
        <v>13946.02</v>
      </c>
      <c r="AP35" s="344">
        <f>AO35-AN35</f>
        <v>7659.53</v>
      </c>
      <c r="AQ35" s="343">
        <f>((AO35-AN35)/AN35)</f>
        <v>1.2184112278871038</v>
      </c>
    </row>
    <row r="36" spans="1:43" ht="13.5" thickTop="1" x14ac:dyDescent="0.25">
      <c r="A36" s="209">
        <v>4204</v>
      </c>
      <c r="B36" s="238" t="s">
        <v>730</v>
      </c>
      <c r="C36" s="289">
        <v>6105</v>
      </c>
      <c r="D36" s="289">
        <v>5154.16</v>
      </c>
      <c r="E36" s="298"/>
      <c r="F36" s="289">
        <v>3040</v>
      </c>
      <c r="G36" s="289">
        <v>5154.16</v>
      </c>
      <c r="H36" s="298"/>
      <c r="I36" s="289">
        <v>7350</v>
      </c>
      <c r="J36" s="289">
        <v>5154.16</v>
      </c>
      <c r="K36" s="298"/>
      <c r="L36" s="289">
        <v>3905</v>
      </c>
      <c r="M36" s="289">
        <v>5154.16</v>
      </c>
      <c r="N36" s="298"/>
      <c r="O36" s="289">
        <v>0</v>
      </c>
      <c r="P36" s="289">
        <v>5154.16</v>
      </c>
      <c r="Q36" s="298"/>
      <c r="R36" s="289">
        <v>0</v>
      </c>
      <c r="S36" s="289">
        <v>5154.16</v>
      </c>
      <c r="T36" s="298"/>
      <c r="U36" s="289">
        <v>0</v>
      </c>
      <c r="V36" s="289">
        <v>5154.16</v>
      </c>
      <c r="W36" s="298"/>
      <c r="X36" s="289">
        <v>0</v>
      </c>
      <c r="Y36" s="289">
        <v>0</v>
      </c>
      <c r="Z36" s="298"/>
      <c r="AA36" s="289">
        <v>0</v>
      </c>
      <c r="AB36" s="289">
        <v>5154.16</v>
      </c>
      <c r="AC36" s="298"/>
      <c r="AD36" s="289">
        <v>0</v>
      </c>
      <c r="AE36" s="289">
        <v>5154.16</v>
      </c>
      <c r="AF36" s="298"/>
      <c r="AG36" s="289">
        <v>0</v>
      </c>
      <c r="AH36" s="289">
        <v>5154.16</v>
      </c>
      <c r="AI36" s="298"/>
      <c r="AJ36" s="289">
        <v>0</v>
      </c>
      <c r="AK36" s="289">
        <v>5154.16</v>
      </c>
      <c r="AL36" s="298"/>
      <c r="AM36" s="322"/>
      <c r="AN36" s="286">
        <f>C36+F36+I36+L36+O36+R36+U36+X36+AA36+AD36+AG36+AJ36</f>
        <v>20400</v>
      </c>
      <c r="AO36" s="286">
        <f>D36+G36+J36+M36+P36+S36+V36+Y36+AB36+AE36+AH36+AK36</f>
        <v>56695.760000000009</v>
      </c>
      <c r="AP36" s="286">
        <f>AO36-AN36</f>
        <v>36295.760000000009</v>
      </c>
      <c r="AQ36" s="274"/>
    </row>
    <row r="37" spans="1:43" x14ac:dyDescent="0.25">
      <c r="A37" s="209">
        <v>4208</v>
      </c>
      <c r="B37" s="238" t="s">
        <v>729</v>
      </c>
      <c r="C37" s="289">
        <v>680</v>
      </c>
      <c r="D37" s="289">
        <v>400</v>
      </c>
      <c r="E37" s="298"/>
      <c r="F37" s="289">
        <v>720</v>
      </c>
      <c r="G37" s="289">
        <v>400</v>
      </c>
      <c r="H37" s="298"/>
      <c r="I37" s="289">
        <v>100</v>
      </c>
      <c r="J37" s="289">
        <v>400</v>
      </c>
      <c r="K37" s="298"/>
      <c r="L37" s="289">
        <v>0</v>
      </c>
      <c r="M37" s="289">
        <v>400</v>
      </c>
      <c r="N37" s="298"/>
      <c r="O37" s="289">
        <v>100</v>
      </c>
      <c r="P37" s="289">
        <v>400</v>
      </c>
      <c r="Q37" s="298"/>
      <c r="R37" s="289">
        <v>0</v>
      </c>
      <c r="S37" s="289">
        <v>400</v>
      </c>
      <c r="T37" s="298"/>
      <c r="U37" s="289">
        <v>0</v>
      </c>
      <c r="V37" s="289">
        <v>400</v>
      </c>
      <c r="W37" s="298"/>
      <c r="X37" s="289">
        <v>100</v>
      </c>
      <c r="Y37" s="289">
        <v>400</v>
      </c>
      <c r="Z37" s="298"/>
      <c r="AA37" s="289">
        <v>0</v>
      </c>
      <c r="AB37" s="289">
        <v>400</v>
      </c>
      <c r="AC37" s="298"/>
      <c r="AD37" s="289">
        <v>10</v>
      </c>
      <c r="AE37" s="289">
        <v>400</v>
      </c>
      <c r="AF37" s="298"/>
      <c r="AG37" s="289">
        <v>0</v>
      </c>
      <c r="AH37" s="289">
        <v>400</v>
      </c>
      <c r="AI37" s="298"/>
      <c r="AJ37" s="289">
        <v>0</v>
      </c>
      <c r="AK37" s="289">
        <v>400</v>
      </c>
      <c r="AL37" s="298"/>
      <c r="AM37" s="322"/>
      <c r="AN37" s="286">
        <f>C37+F37+I37+L37+O37+R37+U37+X37+AA37+AD37+AG37+AJ37</f>
        <v>1710</v>
      </c>
      <c r="AO37" s="286">
        <f>D37+G37+J37+M37+P37+S37+V37+Y37+AB37+AE37+AH37+AK37</f>
        <v>4800</v>
      </c>
      <c r="AP37" s="286">
        <f>AO37-AN37</f>
        <v>3090</v>
      </c>
      <c r="AQ37" s="197"/>
    </row>
    <row r="38" spans="1:43" x14ac:dyDescent="0.25">
      <c r="A38" s="209">
        <v>4800</v>
      </c>
      <c r="B38" s="237" t="s">
        <v>728</v>
      </c>
      <c r="C38" s="342">
        <v>776.46</v>
      </c>
      <c r="D38" s="342">
        <v>776.46</v>
      </c>
      <c r="E38" s="318"/>
      <c r="F38" s="342">
        <v>776.46</v>
      </c>
      <c r="G38" s="342">
        <v>776.46</v>
      </c>
      <c r="H38" s="318"/>
      <c r="I38" s="342">
        <v>776.46</v>
      </c>
      <c r="J38" s="342">
        <v>776.46</v>
      </c>
      <c r="K38" s="318"/>
      <c r="L38" s="342">
        <v>776.46</v>
      </c>
      <c r="M38" s="342">
        <v>776.46</v>
      </c>
      <c r="N38" s="318"/>
      <c r="O38" s="342">
        <v>776.46</v>
      </c>
      <c r="P38" s="342">
        <v>776.46</v>
      </c>
      <c r="Q38" s="318"/>
      <c r="R38" s="342">
        <v>776.46</v>
      </c>
      <c r="S38" s="342">
        <v>776.46</v>
      </c>
      <c r="T38" s="318"/>
      <c r="U38" s="342">
        <v>776.46</v>
      </c>
      <c r="V38" s="342">
        <v>776.46</v>
      </c>
      <c r="W38" s="318"/>
      <c r="X38" s="342">
        <v>776.46</v>
      </c>
      <c r="Y38" s="342">
        <v>776.46</v>
      </c>
      <c r="Z38" s="318"/>
      <c r="AA38" s="342">
        <v>776.46</v>
      </c>
      <c r="AB38" s="342">
        <v>776.46</v>
      </c>
      <c r="AC38" s="318"/>
      <c r="AD38" s="342">
        <v>776.46</v>
      </c>
      <c r="AE38" s="342">
        <v>776.46</v>
      </c>
      <c r="AF38" s="318"/>
      <c r="AG38" s="342">
        <v>776.46</v>
      </c>
      <c r="AH38" s="342">
        <v>776.46</v>
      </c>
      <c r="AI38" s="318"/>
      <c r="AJ38" s="342">
        <v>776.42</v>
      </c>
      <c r="AK38" s="342">
        <v>776.46</v>
      </c>
      <c r="AL38" s="318"/>
      <c r="AM38" s="317"/>
      <c r="AN38" s="286">
        <f>C38+F38+I38+L38+O38+R38+U38+X38+AA38+AD38+AG38+AJ38</f>
        <v>9317.4800000000014</v>
      </c>
      <c r="AO38" s="286">
        <f>D38+G38+J38+M38+P38+S38+V38+Y38+AB38+AE38+AH38+AK38</f>
        <v>9317.52</v>
      </c>
      <c r="AP38" s="286">
        <f>AO38-AN38</f>
        <v>3.9999999999054126E-2</v>
      </c>
      <c r="AQ38" s="315"/>
    </row>
    <row r="39" spans="1:43" s="190" customFormat="1" x14ac:dyDescent="0.25">
      <c r="A39" s="234"/>
      <c r="B39" s="233" t="s">
        <v>727</v>
      </c>
      <c r="C39" s="271">
        <f>SUM(C36:C38)</f>
        <v>7561.46</v>
      </c>
      <c r="D39" s="271">
        <f>SUM(D36:D38)</f>
        <v>6330.62</v>
      </c>
      <c r="E39" s="194"/>
      <c r="F39" s="271">
        <f>SUM(F36:F38)</f>
        <v>4536.46</v>
      </c>
      <c r="G39" s="271">
        <f>SUM(G36:G38)</f>
        <v>6330.62</v>
      </c>
      <c r="H39" s="194"/>
      <c r="I39" s="271">
        <f>SUM(I36:I38)</f>
        <v>8226.4599999999991</v>
      </c>
      <c r="J39" s="271">
        <f>SUM(J36:J38)</f>
        <v>6330.62</v>
      </c>
      <c r="K39" s="194"/>
      <c r="L39" s="271">
        <f>SUM(L36:L38)</f>
        <v>4681.46</v>
      </c>
      <c r="M39" s="271">
        <f>SUM(M36:M38)</f>
        <v>6330.62</v>
      </c>
      <c r="N39" s="194"/>
      <c r="O39" s="271">
        <f>SUM(O36:O38)</f>
        <v>876.46</v>
      </c>
      <c r="P39" s="271">
        <f>SUM(P36:P38)</f>
        <v>6330.62</v>
      </c>
      <c r="Q39" s="194"/>
      <c r="R39" s="271">
        <f>SUM(R36:R38)</f>
        <v>776.46</v>
      </c>
      <c r="S39" s="271">
        <f>SUM(S36:S38)</f>
        <v>6330.62</v>
      </c>
      <c r="T39" s="194"/>
      <c r="U39" s="271">
        <f>SUM(U36:U38)</f>
        <v>776.46</v>
      </c>
      <c r="V39" s="271">
        <f>SUM(V36:V38)</f>
        <v>6330.62</v>
      </c>
      <c r="W39" s="194"/>
      <c r="X39" s="271">
        <f>SUM(X36:X38)</f>
        <v>876.46</v>
      </c>
      <c r="Y39" s="271">
        <f>SUM(Y36:Y38)</f>
        <v>1176.46</v>
      </c>
      <c r="Z39" s="194"/>
      <c r="AA39" s="271">
        <f>SUM(AA36:AA38)</f>
        <v>776.46</v>
      </c>
      <c r="AB39" s="271">
        <f>SUM(AB36:AB38)</f>
        <v>6330.62</v>
      </c>
      <c r="AC39" s="194"/>
      <c r="AD39" s="271">
        <f>SUM(AD36:AD38)</f>
        <v>786.46</v>
      </c>
      <c r="AE39" s="271">
        <f>SUM(AE36:AE38)</f>
        <v>6330.62</v>
      </c>
      <c r="AF39" s="194"/>
      <c r="AG39" s="271">
        <f>SUM(AG36:AG38)</f>
        <v>776.46</v>
      </c>
      <c r="AH39" s="271">
        <f>SUM(AH36:AH38)</f>
        <v>6330.62</v>
      </c>
      <c r="AI39" s="194"/>
      <c r="AJ39" s="271">
        <f>SUM(AJ36:AJ38)</f>
        <v>776.42</v>
      </c>
      <c r="AK39" s="271">
        <f>SUM(AK36:AK38)</f>
        <v>6330.62</v>
      </c>
      <c r="AL39" s="194"/>
      <c r="AM39" s="272"/>
      <c r="AN39" s="271">
        <f>SUM(AN36:AN38)</f>
        <v>31427.480000000003</v>
      </c>
      <c r="AO39" s="271">
        <f>SUM(AO36:AO38)</f>
        <v>70813.280000000013</v>
      </c>
      <c r="AP39" s="271">
        <f>AO39-AN39</f>
        <v>39385.80000000001</v>
      </c>
      <c r="AQ39" s="270">
        <f>((AO39-AN39)/AN39)</f>
        <v>1.2532280666474056</v>
      </c>
    </row>
    <row r="40" spans="1:43" x14ac:dyDescent="0.25">
      <c r="A40" s="246"/>
      <c r="B40" s="232" t="s">
        <v>726</v>
      </c>
      <c r="C40" s="281">
        <v>0</v>
      </c>
      <c r="D40" s="281">
        <v>100</v>
      </c>
      <c r="E40" s="280"/>
      <c r="F40" s="281">
        <v>0</v>
      </c>
      <c r="G40" s="281">
        <v>200</v>
      </c>
      <c r="H40" s="280"/>
      <c r="I40" s="281">
        <v>0</v>
      </c>
      <c r="J40" s="281">
        <v>200</v>
      </c>
      <c r="K40" s="280"/>
      <c r="L40" s="281">
        <v>0</v>
      </c>
      <c r="M40" s="281">
        <v>200</v>
      </c>
      <c r="N40" s="280"/>
      <c r="O40" s="281">
        <v>0</v>
      </c>
      <c r="P40" s="281">
        <v>200</v>
      </c>
      <c r="Q40" s="280"/>
      <c r="R40" s="281">
        <v>0</v>
      </c>
      <c r="S40" s="281">
        <v>200</v>
      </c>
      <c r="T40" s="280"/>
      <c r="U40" s="281">
        <v>0</v>
      </c>
      <c r="V40" s="281">
        <v>200</v>
      </c>
      <c r="W40" s="280"/>
      <c r="X40" s="281">
        <v>0</v>
      </c>
      <c r="Y40" s="281">
        <v>200</v>
      </c>
      <c r="Z40" s="280"/>
      <c r="AA40" s="281">
        <v>0</v>
      </c>
      <c r="AB40" s="281">
        <v>200</v>
      </c>
      <c r="AC40" s="280"/>
      <c r="AD40" s="281">
        <v>0</v>
      </c>
      <c r="AE40" s="281">
        <v>200</v>
      </c>
      <c r="AF40" s="280"/>
      <c r="AG40" s="281">
        <v>0</v>
      </c>
      <c r="AH40" s="281">
        <v>200</v>
      </c>
      <c r="AI40" s="280"/>
      <c r="AJ40" s="281">
        <v>0</v>
      </c>
      <c r="AK40" s="281">
        <v>200</v>
      </c>
      <c r="AL40" s="280"/>
      <c r="AM40" s="339"/>
      <c r="AN40" s="299">
        <f>C40+F40+I40+L40+O40+R40+U40+X40+AA40+AD40+AG40+AJ40</f>
        <v>0</v>
      </c>
      <c r="AO40" s="299">
        <f>D40+G40+J40+M40+P40+S40+V40+Y40+AB40+AE40+AH40+AK40</f>
        <v>2300</v>
      </c>
      <c r="AP40" s="316">
        <f>AO40-AN40</f>
        <v>2300</v>
      </c>
      <c r="AQ40" s="330"/>
    </row>
    <row r="41" spans="1:43" x14ac:dyDescent="0.25">
      <c r="A41" s="246"/>
      <c r="B41" s="231" t="s">
        <v>725</v>
      </c>
      <c r="C41" s="341">
        <v>0</v>
      </c>
      <c r="D41" s="341">
        <v>-25</v>
      </c>
      <c r="E41" s="334"/>
      <c r="F41" s="341">
        <v>0</v>
      </c>
      <c r="G41" s="341">
        <v>-50</v>
      </c>
      <c r="H41" s="334"/>
      <c r="I41" s="341">
        <v>0</v>
      </c>
      <c r="J41" s="341">
        <v>-50</v>
      </c>
      <c r="K41" s="334"/>
      <c r="L41" s="341">
        <v>0</v>
      </c>
      <c r="M41" s="341">
        <v>-50</v>
      </c>
      <c r="N41" s="334"/>
      <c r="O41" s="341">
        <v>0</v>
      </c>
      <c r="P41" s="341">
        <v>-50</v>
      </c>
      <c r="Q41" s="334"/>
      <c r="R41" s="341">
        <v>0</v>
      </c>
      <c r="S41" s="341">
        <v>-50</v>
      </c>
      <c r="T41" s="334"/>
      <c r="U41" s="341">
        <v>0</v>
      </c>
      <c r="V41" s="341">
        <v>-50</v>
      </c>
      <c r="W41" s="334"/>
      <c r="X41" s="341">
        <v>0</v>
      </c>
      <c r="Y41" s="341">
        <v>-50</v>
      </c>
      <c r="Z41" s="334"/>
      <c r="AA41" s="341">
        <v>0</v>
      </c>
      <c r="AB41" s="341">
        <v>-50</v>
      </c>
      <c r="AC41" s="334"/>
      <c r="AD41" s="341">
        <v>0</v>
      </c>
      <c r="AE41" s="341">
        <v>-50</v>
      </c>
      <c r="AF41" s="334"/>
      <c r="AG41" s="341">
        <v>0</v>
      </c>
      <c r="AH41" s="341">
        <v>-50</v>
      </c>
      <c r="AI41" s="334"/>
      <c r="AJ41" s="341">
        <v>0</v>
      </c>
      <c r="AK41" s="341">
        <v>-50</v>
      </c>
      <c r="AL41" s="334"/>
      <c r="AM41" s="333"/>
      <c r="AN41" s="299">
        <f>C41+F41+I41+L41+O41+R41+U41+X41+AA41+AD41+AG41+AJ41</f>
        <v>0</v>
      </c>
      <c r="AO41" s="299">
        <f>D41+G41+J41+M41+P41+S41+V41+Y41+AB41+AE41+AH41+AK41</f>
        <v>-575</v>
      </c>
      <c r="AP41" s="316">
        <f>AO41-AN41</f>
        <v>-575</v>
      </c>
      <c r="AQ41" s="325"/>
    </row>
    <row r="42" spans="1:43" s="190" customFormat="1" x14ac:dyDescent="0.25">
      <c r="A42" s="234"/>
      <c r="B42" s="233" t="s">
        <v>724</v>
      </c>
      <c r="C42" s="271">
        <f>SUM(C40:C41)</f>
        <v>0</v>
      </c>
      <c r="D42" s="271">
        <f>SUM(D40:D41)</f>
        <v>75</v>
      </c>
      <c r="E42" s="194"/>
      <c r="F42" s="271">
        <f>SUM(F40:F41)</f>
        <v>0</v>
      </c>
      <c r="G42" s="271">
        <f>SUM(G40:G41)</f>
        <v>150</v>
      </c>
      <c r="H42" s="194"/>
      <c r="I42" s="271">
        <f>SUM(I40:I41)</f>
        <v>0</v>
      </c>
      <c r="J42" s="271">
        <f>SUM(J40:J41)</f>
        <v>150</v>
      </c>
      <c r="K42" s="194"/>
      <c r="L42" s="271">
        <f>SUM(L40:L41)</f>
        <v>0</v>
      </c>
      <c r="M42" s="271">
        <f>SUM(M40:M41)</f>
        <v>150</v>
      </c>
      <c r="N42" s="194"/>
      <c r="O42" s="271">
        <f>SUM(O40:O41)</f>
        <v>0</v>
      </c>
      <c r="P42" s="271">
        <f>SUM(P40:P41)</f>
        <v>150</v>
      </c>
      <c r="Q42" s="194"/>
      <c r="R42" s="271">
        <f>SUM(R40:R41)</f>
        <v>0</v>
      </c>
      <c r="S42" s="271">
        <f>SUM(S40:S41)</f>
        <v>150</v>
      </c>
      <c r="T42" s="194"/>
      <c r="U42" s="271">
        <f>SUM(U40:U41)</f>
        <v>0</v>
      </c>
      <c r="V42" s="271">
        <f>SUM(V40:V41)</f>
        <v>150</v>
      </c>
      <c r="W42" s="194"/>
      <c r="X42" s="271">
        <f>SUM(X40:X41)</f>
        <v>0</v>
      </c>
      <c r="Y42" s="271">
        <f>SUM(Y40:Y41)</f>
        <v>150</v>
      </c>
      <c r="Z42" s="194"/>
      <c r="AA42" s="271">
        <f>SUM(AA40:AA41)</f>
        <v>0</v>
      </c>
      <c r="AB42" s="271">
        <f>SUM(AB40:AB41)</f>
        <v>150</v>
      </c>
      <c r="AC42" s="194"/>
      <c r="AD42" s="271">
        <f>SUM(AD40:AD41)</f>
        <v>0</v>
      </c>
      <c r="AE42" s="271">
        <f>SUM(AE40:AE41)</f>
        <v>150</v>
      </c>
      <c r="AF42" s="194"/>
      <c r="AG42" s="271">
        <f>SUM(AG40:AG41)</f>
        <v>0</v>
      </c>
      <c r="AH42" s="271">
        <f>SUM(AH40:AH41)</f>
        <v>150</v>
      </c>
      <c r="AI42" s="194"/>
      <c r="AJ42" s="271">
        <f>SUM(AJ40:AJ41)</f>
        <v>0</v>
      </c>
      <c r="AK42" s="271">
        <f>SUM(AK40:AK41)</f>
        <v>150</v>
      </c>
      <c r="AL42" s="194"/>
      <c r="AM42" s="272"/>
      <c r="AN42" s="271">
        <f>SUM(AN40:AN41)</f>
        <v>0</v>
      </c>
      <c r="AO42" s="271">
        <f>SUM(AO40:AO41)</f>
        <v>1725</v>
      </c>
      <c r="AP42" s="271">
        <f>AO42-AN42</f>
        <v>1725</v>
      </c>
      <c r="AQ42" s="270" t="e">
        <f>((AO42-AN42)/AN42)</f>
        <v>#DIV/0!</v>
      </c>
    </row>
    <row r="43" spans="1:43" x14ac:dyDescent="0.25">
      <c r="A43" s="209">
        <v>4310</v>
      </c>
      <c r="B43" s="238" t="s">
        <v>723</v>
      </c>
      <c r="C43" s="340">
        <v>0</v>
      </c>
      <c r="D43" s="340">
        <v>0</v>
      </c>
      <c r="E43" s="280"/>
      <c r="F43" s="340">
        <v>0</v>
      </c>
      <c r="G43" s="340">
        <v>250</v>
      </c>
      <c r="H43" s="280"/>
      <c r="I43" s="340">
        <v>0</v>
      </c>
      <c r="J43" s="340">
        <v>500</v>
      </c>
      <c r="K43" s="280"/>
      <c r="L43" s="340">
        <v>0</v>
      </c>
      <c r="M43" s="340">
        <v>500</v>
      </c>
      <c r="N43" s="280"/>
      <c r="O43" s="340">
        <v>0</v>
      </c>
      <c r="P43" s="340">
        <v>500</v>
      </c>
      <c r="Q43" s="280"/>
      <c r="R43" s="340">
        <v>0</v>
      </c>
      <c r="S43" s="340">
        <v>500</v>
      </c>
      <c r="T43" s="280"/>
      <c r="U43" s="340">
        <v>0</v>
      </c>
      <c r="V43" s="340">
        <v>500</v>
      </c>
      <c r="W43" s="280"/>
      <c r="X43" s="340">
        <v>0</v>
      </c>
      <c r="Y43" s="340">
        <v>500</v>
      </c>
      <c r="Z43" s="280"/>
      <c r="AA43" s="340">
        <v>0</v>
      </c>
      <c r="AB43" s="340">
        <v>500</v>
      </c>
      <c r="AC43" s="280"/>
      <c r="AD43" s="340">
        <v>0</v>
      </c>
      <c r="AE43" s="340">
        <v>500</v>
      </c>
      <c r="AF43" s="280"/>
      <c r="AG43" s="340">
        <v>3799</v>
      </c>
      <c r="AH43" s="340">
        <v>500</v>
      </c>
      <c r="AI43" s="280"/>
      <c r="AJ43" s="340">
        <v>0</v>
      </c>
      <c r="AK43" s="340">
        <v>500</v>
      </c>
      <c r="AL43" s="280"/>
      <c r="AM43" s="339"/>
      <c r="AN43" s="286">
        <f>C43+F43+I43+L43+O43+R43+U43+X43+AA43+AD43+AG43+AJ43</f>
        <v>3799</v>
      </c>
      <c r="AO43" s="286">
        <f>D43+G43+J43+M43+P43+S43+V43+Y43+AB43+AE43+AH43+AK43</f>
        <v>5250</v>
      </c>
      <c r="AP43" s="332">
        <f>AO43-AN43</f>
        <v>1451</v>
      </c>
      <c r="AQ43" s="330"/>
    </row>
    <row r="44" spans="1:43" x14ac:dyDescent="0.25">
      <c r="A44" s="209">
        <v>4311</v>
      </c>
      <c r="B44" s="238" t="s">
        <v>722</v>
      </c>
      <c r="C44" s="335">
        <v>0</v>
      </c>
      <c r="D44" s="335">
        <v>0</v>
      </c>
      <c r="E44" s="334"/>
      <c r="F44" s="335">
        <v>0</v>
      </c>
      <c r="G44" s="335">
        <v>-25</v>
      </c>
      <c r="H44" s="334"/>
      <c r="I44" s="335">
        <v>0</v>
      </c>
      <c r="J44" s="335">
        <v>-50</v>
      </c>
      <c r="K44" s="334"/>
      <c r="L44" s="335">
        <v>0</v>
      </c>
      <c r="M44" s="335">
        <v>-50</v>
      </c>
      <c r="N44" s="334"/>
      <c r="O44" s="335">
        <v>0</v>
      </c>
      <c r="P44" s="335">
        <v>-50</v>
      </c>
      <c r="Q44" s="334"/>
      <c r="R44" s="335">
        <v>0</v>
      </c>
      <c r="S44" s="335">
        <v>-50</v>
      </c>
      <c r="T44" s="334"/>
      <c r="U44" s="335">
        <v>0</v>
      </c>
      <c r="V44" s="335">
        <v>-50</v>
      </c>
      <c r="W44" s="334"/>
      <c r="X44" s="335">
        <v>0</v>
      </c>
      <c r="Y44" s="335">
        <v>-50</v>
      </c>
      <c r="Z44" s="334"/>
      <c r="AA44" s="335">
        <v>0</v>
      </c>
      <c r="AB44" s="335">
        <v>-50</v>
      </c>
      <c r="AC44" s="334"/>
      <c r="AD44" s="335">
        <v>0</v>
      </c>
      <c r="AE44" s="335">
        <v>-50</v>
      </c>
      <c r="AF44" s="334"/>
      <c r="AG44" s="335">
        <v>0</v>
      </c>
      <c r="AH44" s="335">
        <v>-50</v>
      </c>
      <c r="AI44" s="334"/>
      <c r="AJ44" s="335">
        <v>0</v>
      </c>
      <c r="AK44" s="335">
        <v>-50</v>
      </c>
      <c r="AL44" s="334"/>
      <c r="AM44" s="333"/>
      <c r="AN44" s="286">
        <f>C44+F44+I44+L44+O44+R44+U44+X44+AA44+AD44+AG44+AJ44</f>
        <v>0</v>
      </c>
      <c r="AO44" s="286">
        <f>D44+G44+J44+M44+P44+S44+V44+Y44+AB44+AE44+AH44+AK44</f>
        <v>-525</v>
      </c>
      <c r="AP44" s="332">
        <f>AO44-AN44</f>
        <v>-525</v>
      </c>
      <c r="AQ44" s="330"/>
    </row>
    <row r="45" spans="1:43" x14ac:dyDescent="0.25">
      <c r="A45" s="243"/>
      <c r="B45" s="242"/>
      <c r="C45" s="338">
        <f>SUM(C43:C44)</f>
        <v>0</v>
      </c>
      <c r="D45" s="338">
        <f>SUM(D43:D44)</f>
        <v>0</v>
      </c>
      <c r="E45" s="241"/>
      <c r="F45" s="338">
        <f>SUM(F43:F44)</f>
        <v>0</v>
      </c>
      <c r="G45" s="338">
        <f>SUM(G43:G44)</f>
        <v>225</v>
      </c>
      <c r="H45" s="241"/>
      <c r="I45" s="338">
        <f>SUM(I43:I44)</f>
        <v>0</v>
      </c>
      <c r="J45" s="338">
        <f>SUM(J43:J44)</f>
        <v>450</v>
      </c>
      <c r="K45" s="241"/>
      <c r="L45" s="338">
        <f>SUM(L43:L44)</f>
        <v>0</v>
      </c>
      <c r="M45" s="338">
        <f>SUM(M43:M44)</f>
        <v>450</v>
      </c>
      <c r="N45" s="241"/>
      <c r="O45" s="338"/>
      <c r="P45" s="338"/>
      <c r="Q45" s="241"/>
      <c r="R45" s="338"/>
      <c r="S45" s="338"/>
      <c r="T45" s="241"/>
      <c r="U45" s="338"/>
      <c r="V45" s="338"/>
      <c r="W45" s="241"/>
      <c r="X45" s="338"/>
      <c r="Y45" s="338"/>
      <c r="Z45" s="241"/>
      <c r="AA45" s="338"/>
      <c r="AB45" s="338"/>
      <c r="AC45" s="241"/>
      <c r="AD45" s="338"/>
      <c r="AE45" s="338"/>
      <c r="AF45" s="241"/>
      <c r="AG45" s="338"/>
      <c r="AH45" s="338"/>
      <c r="AI45" s="241"/>
      <c r="AJ45" s="338"/>
      <c r="AK45" s="338"/>
      <c r="AL45" s="241"/>
      <c r="AM45" s="333"/>
      <c r="AN45" s="337">
        <f>SUM(AN43:AN44)</f>
        <v>3799</v>
      </c>
      <c r="AO45" s="337"/>
      <c r="AP45" s="336"/>
      <c r="AQ45" s="270">
        <f>((AO45-AN45)/AN45)</f>
        <v>-1</v>
      </c>
    </row>
    <row r="46" spans="1:43" x14ac:dyDescent="0.25">
      <c r="A46" s="209"/>
      <c r="B46" s="238" t="s">
        <v>721</v>
      </c>
      <c r="C46" s="335">
        <v>0</v>
      </c>
      <c r="D46" s="335">
        <v>0</v>
      </c>
      <c r="E46" s="334"/>
      <c r="F46" s="335">
        <v>0</v>
      </c>
      <c r="G46" s="335">
        <v>500</v>
      </c>
      <c r="H46" s="334"/>
      <c r="I46" s="335">
        <v>0</v>
      </c>
      <c r="J46" s="335">
        <v>500</v>
      </c>
      <c r="K46" s="334"/>
      <c r="L46" s="335">
        <v>0</v>
      </c>
      <c r="M46" s="335">
        <v>700</v>
      </c>
      <c r="N46" s="334"/>
      <c r="O46" s="335">
        <v>0</v>
      </c>
      <c r="P46" s="335">
        <v>700</v>
      </c>
      <c r="Q46" s="334"/>
      <c r="R46" s="335">
        <v>0</v>
      </c>
      <c r="S46" s="335">
        <v>700</v>
      </c>
      <c r="T46" s="334"/>
      <c r="U46" s="335">
        <v>0</v>
      </c>
      <c r="V46" s="335">
        <v>700</v>
      </c>
      <c r="W46" s="334"/>
      <c r="X46" s="335">
        <v>0</v>
      </c>
      <c r="Y46" s="335">
        <v>700</v>
      </c>
      <c r="Z46" s="334"/>
      <c r="AA46" s="335">
        <v>0</v>
      </c>
      <c r="AB46" s="335">
        <v>700</v>
      </c>
      <c r="AC46" s="334"/>
      <c r="AD46" s="335">
        <v>0</v>
      </c>
      <c r="AE46" s="335">
        <v>700</v>
      </c>
      <c r="AF46" s="334"/>
      <c r="AG46" s="335">
        <v>0</v>
      </c>
      <c r="AH46" s="335">
        <v>700</v>
      </c>
      <c r="AI46" s="334"/>
      <c r="AJ46" s="335">
        <v>0</v>
      </c>
      <c r="AK46" s="335">
        <v>700</v>
      </c>
      <c r="AL46" s="334"/>
      <c r="AM46" s="333"/>
      <c r="AN46" s="286">
        <f>C46+F46+I46+L46+O46+R46+U46+X46+AA46+AD46+AG46+AJ46</f>
        <v>0</v>
      </c>
      <c r="AO46" s="286">
        <f>D46+G46+J46+M46+P46+S46+V46+Y46+AB46+AE46+AH46+AK46</f>
        <v>7300</v>
      </c>
      <c r="AP46" s="332">
        <f>AO46-AN46</f>
        <v>7300</v>
      </c>
      <c r="AQ46" s="330"/>
    </row>
    <row r="47" spans="1:43" x14ac:dyDescent="0.25">
      <c r="A47" s="209"/>
      <c r="B47" s="238" t="s">
        <v>720</v>
      </c>
      <c r="C47" s="335">
        <v>0</v>
      </c>
      <c r="D47" s="335">
        <v>-750</v>
      </c>
      <c r="E47" s="334"/>
      <c r="F47" s="335">
        <v>0</v>
      </c>
      <c r="G47" s="335">
        <v>0</v>
      </c>
      <c r="H47" s="334"/>
      <c r="I47" s="335">
        <v>0</v>
      </c>
      <c r="J47" s="335">
        <v>0</v>
      </c>
      <c r="K47" s="334"/>
      <c r="L47" s="335">
        <v>0</v>
      </c>
      <c r="M47" s="335">
        <v>0</v>
      </c>
      <c r="N47" s="334"/>
      <c r="O47" s="335">
        <v>0</v>
      </c>
      <c r="P47" s="335">
        <v>0</v>
      </c>
      <c r="Q47" s="334"/>
      <c r="R47" s="335">
        <v>0</v>
      </c>
      <c r="S47" s="335">
        <v>0</v>
      </c>
      <c r="T47" s="334"/>
      <c r="U47" s="335">
        <v>0</v>
      </c>
      <c r="V47" s="335">
        <v>0</v>
      </c>
      <c r="W47" s="334"/>
      <c r="X47" s="335">
        <v>0</v>
      </c>
      <c r="Y47" s="335">
        <v>0</v>
      </c>
      <c r="Z47" s="334"/>
      <c r="AA47" s="335">
        <v>0</v>
      </c>
      <c r="AB47" s="335">
        <v>0</v>
      </c>
      <c r="AC47" s="334"/>
      <c r="AD47" s="335">
        <v>0</v>
      </c>
      <c r="AE47" s="335">
        <v>0</v>
      </c>
      <c r="AF47" s="334"/>
      <c r="AG47" s="335">
        <v>0</v>
      </c>
      <c r="AH47" s="335">
        <v>0</v>
      </c>
      <c r="AI47" s="334"/>
      <c r="AJ47" s="335">
        <v>0</v>
      </c>
      <c r="AK47" s="335">
        <v>0</v>
      </c>
      <c r="AL47" s="334"/>
      <c r="AM47" s="333"/>
      <c r="AN47" s="286">
        <f>C47+F47+I47+L47+O47+R47+U47+X47+AA47+AD47+AG47+AJ47</f>
        <v>0</v>
      </c>
      <c r="AO47" s="286">
        <f>D47+G47+J47+M47+P47+S47+V47+Y47+AB47+AE47+AH47+AK47</f>
        <v>-750</v>
      </c>
      <c r="AP47" s="332">
        <f>AO47-AN47</f>
        <v>-750</v>
      </c>
      <c r="AQ47" s="330"/>
    </row>
    <row r="48" spans="1:43" s="190" customFormat="1" x14ac:dyDescent="0.25">
      <c r="A48" s="234"/>
      <c r="B48" s="233" t="s">
        <v>719</v>
      </c>
      <c r="C48" s="271">
        <f>SUM(C46:C47)</f>
        <v>0</v>
      </c>
      <c r="D48" s="271">
        <f>SUM(D46:D47)</f>
        <v>-750</v>
      </c>
      <c r="E48" s="194"/>
      <c r="F48" s="271">
        <f>SUM(F46:F47)</f>
        <v>0</v>
      </c>
      <c r="G48" s="271">
        <f>SUM(G46:G47)</f>
        <v>500</v>
      </c>
      <c r="H48" s="194"/>
      <c r="I48" s="271">
        <f>SUM(I46:I47)</f>
        <v>0</v>
      </c>
      <c r="J48" s="271">
        <f>SUM(J46:J47)</f>
        <v>500</v>
      </c>
      <c r="K48" s="194"/>
      <c r="L48" s="271">
        <f>SUM(L46:L47)</f>
        <v>0</v>
      </c>
      <c r="M48" s="271">
        <f>SUM(M46:M47)</f>
        <v>700</v>
      </c>
      <c r="N48" s="194"/>
      <c r="O48" s="271">
        <f>SUM(O46:O47)</f>
        <v>0</v>
      </c>
      <c r="P48" s="271">
        <f>SUM(P46:P47)</f>
        <v>700</v>
      </c>
      <c r="Q48" s="194"/>
      <c r="R48" s="271">
        <f>SUM(R46:R47)</f>
        <v>0</v>
      </c>
      <c r="S48" s="271">
        <f>SUM(S46:S47)</f>
        <v>700</v>
      </c>
      <c r="T48" s="194"/>
      <c r="U48" s="271">
        <f>SUM(U46:U47)</f>
        <v>0</v>
      </c>
      <c r="V48" s="271">
        <f>SUM(V46:V47)</f>
        <v>700</v>
      </c>
      <c r="W48" s="194"/>
      <c r="X48" s="271">
        <f>SUM(X46:X47)</f>
        <v>0</v>
      </c>
      <c r="Y48" s="271">
        <f>SUM(Y46:Y47)</f>
        <v>700</v>
      </c>
      <c r="Z48" s="194"/>
      <c r="AA48" s="271">
        <f>SUM(AA46:AA47)</f>
        <v>0</v>
      </c>
      <c r="AB48" s="271">
        <f>SUM(AB46:AB47)</f>
        <v>700</v>
      </c>
      <c r="AC48" s="194"/>
      <c r="AD48" s="271">
        <f>SUM(AD46:AD47)</f>
        <v>0</v>
      </c>
      <c r="AE48" s="271">
        <f>SUM(AE46:AE47)</f>
        <v>700</v>
      </c>
      <c r="AF48" s="194"/>
      <c r="AG48" s="271">
        <f>SUM(AG46:AG47)</f>
        <v>0</v>
      </c>
      <c r="AH48" s="271">
        <f>SUM(AH46:AH47)</f>
        <v>700</v>
      </c>
      <c r="AI48" s="194"/>
      <c r="AJ48" s="271">
        <f>SUM(AJ46:AJ47)</f>
        <v>0</v>
      </c>
      <c r="AK48" s="271">
        <f>SUM(AK46:AK47)</f>
        <v>700</v>
      </c>
      <c r="AL48" s="194"/>
      <c r="AM48" s="272"/>
      <c r="AN48" s="271">
        <f>SUM(AN46:AN47)</f>
        <v>0</v>
      </c>
      <c r="AO48" s="271">
        <f>SUM(AO43:AO44)</f>
        <v>4725</v>
      </c>
      <c r="AP48" s="271">
        <f>AO48-AN48</f>
        <v>4725</v>
      </c>
      <c r="AQ48" s="270" t="e">
        <f>((AO48-AN48)/AN48)</f>
        <v>#DIV/0!</v>
      </c>
    </row>
    <row r="49" spans="1:43" x14ac:dyDescent="0.25">
      <c r="A49" s="204">
        <v>4410</v>
      </c>
      <c r="B49" s="232" t="s">
        <v>718</v>
      </c>
      <c r="C49" s="295">
        <v>0</v>
      </c>
      <c r="D49" s="295">
        <v>0</v>
      </c>
      <c r="E49" s="293"/>
      <c r="F49" s="295">
        <v>0</v>
      </c>
      <c r="G49" s="295">
        <v>0</v>
      </c>
      <c r="H49" s="293"/>
      <c r="I49" s="295">
        <v>0</v>
      </c>
      <c r="J49" s="295">
        <v>0</v>
      </c>
      <c r="K49" s="293"/>
      <c r="L49" s="295">
        <v>0</v>
      </c>
      <c r="M49" s="295">
        <v>0</v>
      </c>
      <c r="N49" s="293"/>
      <c r="O49" s="295">
        <v>0</v>
      </c>
      <c r="P49" s="295">
        <v>0</v>
      </c>
      <c r="Q49" s="293"/>
      <c r="R49" s="295">
        <v>0</v>
      </c>
      <c r="S49" s="295">
        <v>0</v>
      </c>
      <c r="T49" s="293"/>
      <c r="U49" s="295">
        <v>0</v>
      </c>
      <c r="V49" s="295">
        <v>0</v>
      </c>
      <c r="W49" s="293"/>
      <c r="X49" s="295">
        <v>0</v>
      </c>
      <c r="Y49" s="295">
        <v>0</v>
      </c>
      <c r="Z49" s="293"/>
      <c r="AA49" s="295">
        <v>0</v>
      </c>
      <c r="AB49" s="295">
        <v>0</v>
      </c>
      <c r="AC49" s="293"/>
      <c r="AD49" s="295">
        <v>0</v>
      </c>
      <c r="AE49" s="295">
        <v>0</v>
      </c>
      <c r="AF49" s="293"/>
      <c r="AG49" s="295">
        <v>0</v>
      </c>
      <c r="AH49" s="295">
        <v>0</v>
      </c>
      <c r="AI49" s="293"/>
      <c r="AJ49" s="295">
        <v>0</v>
      </c>
      <c r="AK49" s="295">
        <v>0</v>
      </c>
      <c r="AL49" s="293"/>
      <c r="AM49" s="331"/>
      <c r="AN49" s="299">
        <f>C49+F49+I49+L49+O49+R49+U49+X49+AA49+AD49+AG49+AJ49</f>
        <v>0</v>
      </c>
      <c r="AO49" s="299">
        <f>D49+G49+J49+M49+P49+S49+V49+Y49+AB49+AE49+AH49+AK49</f>
        <v>0</v>
      </c>
      <c r="AP49" s="316">
        <f>AO49-AN49</f>
        <v>0</v>
      </c>
      <c r="AQ49" s="330"/>
    </row>
    <row r="50" spans="1:43" x14ac:dyDescent="0.25">
      <c r="A50" s="204">
        <v>4415</v>
      </c>
      <c r="B50" s="231" t="s">
        <v>717</v>
      </c>
      <c r="C50" s="319">
        <v>-131.22</v>
      </c>
      <c r="D50" s="319">
        <v>0</v>
      </c>
      <c r="E50" s="318"/>
      <c r="F50" s="319">
        <v>0</v>
      </c>
      <c r="G50" s="319">
        <v>0</v>
      </c>
      <c r="H50" s="318"/>
      <c r="I50" s="319">
        <v>0</v>
      </c>
      <c r="J50" s="319">
        <v>0</v>
      </c>
      <c r="K50" s="318"/>
      <c r="L50" s="319">
        <v>0</v>
      </c>
      <c r="M50" s="319">
        <v>0</v>
      </c>
      <c r="N50" s="318"/>
      <c r="O50" s="319">
        <v>0</v>
      </c>
      <c r="P50" s="319">
        <v>0</v>
      </c>
      <c r="Q50" s="318"/>
      <c r="R50" s="319">
        <v>0</v>
      </c>
      <c r="S50" s="319">
        <v>0</v>
      </c>
      <c r="T50" s="318"/>
      <c r="U50" s="319">
        <v>-45.4</v>
      </c>
      <c r="V50" s="319">
        <v>0</v>
      </c>
      <c r="W50" s="318"/>
      <c r="X50" s="319">
        <v>0</v>
      </c>
      <c r="Y50" s="319">
        <v>0</v>
      </c>
      <c r="Z50" s="318"/>
      <c r="AA50" s="319">
        <v>0</v>
      </c>
      <c r="AB50" s="319">
        <v>0</v>
      </c>
      <c r="AC50" s="318"/>
      <c r="AD50" s="319">
        <v>0</v>
      </c>
      <c r="AE50" s="319">
        <v>0</v>
      </c>
      <c r="AF50" s="318"/>
      <c r="AG50" s="319">
        <v>0</v>
      </c>
      <c r="AH50" s="319">
        <v>0</v>
      </c>
      <c r="AI50" s="318"/>
      <c r="AJ50" s="319">
        <v>0</v>
      </c>
      <c r="AK50" s="319">
        <v>0</v>
      </c>
      <c r="AL50" s="318"/>
      <c r="AM50" s="317"/>
      <c r="AN50" s="299">
        <f>C50+F50+I50+L50+O50+R50+U50+X50+AA50+AD50+AG50+AJ50</f>
        <v>-176.62</v>
      </c>
      <c r="AO50" s="299">
        <f>D50+G50+J50+M50+P50+S50+V50+Y50+AB50+AE50+AH50+AK50</f>
        <v>0</v>
      </c>
      <c r="AP50" s="316">
        <f>AO50-AN50</f>
        <v>176.62</v>
      </c>
      <c r="AQ50" s="315"/>
    </row>
    <row r="51" spans="1:43" s="190" customFormat="1" x14ac:dyDescent="0.25">
      <c r="A51" s="234"/>
      <c r="B51" s="233" t="s">
        <v>716</v>
      </c>
      <c r="C51" s="271">
        <f>SUM(C49:C50)</f>
        <v>-131.22</v>
      </c>
      <c r="D51" s="271">
        <f>SUM(D49:D50)</f>
        <v>0</v>
      </c>
      <c r="E51" s="194"/>
      <c r="F51" s="271">
        <f>SUM(F49:F50)</f>
        <v>0</v>
      </c>
      <c r="G51" s="271">
        <f>SUM(G49:G50)</f>
        <v>0</v>
      </c>
      <c r="H51" s="194"/>
      <c r="I51" s="271">
        <f>SUM(I49:I50)</f>
        <v>0</v>
      </c>
      <c r="J51" s="271">
        <f>SUM(J49:J50)</f>
        <v>0</v>
      </c>
      <c r="K51" s="194"/>
      <c r="L51" s="271">
        <f>SUM(L49:L50)</f>
        <v>0</v>
      </c>
      <c r="M51" s="271">
        <f>SUM(M49:M50)</f>
        <v>0</v>
      </c>
      <c r="N51" s="194"/>
      <c r="O51" s="271">
        <f>SUM(O49:O50)</f>
        <v>0</v>
      </c>
      <c r="P51" s="271">
        <f>SUM(P49:P50)</f>
        <v>0</v>
      </c>
      <c r="Q51" s="194"/>
      <c r="R51" s="271">
        <f>SUM(R49:R50)</f>
        <v>0</v>
      </c>
      <c r="S51" s="271">
        <f>SUM(S49:S50)</f>
        <v>0</v>
      </c>
      <c r="T51" s="194"/>
      <c r="U51" s="271">
        <f>SUM(U49:U50)</f>
        <v>-45.4</v>
      </c>
      <c r="V51" s="271">
        <f>SUM(V49:V50)</f>
        <v>0</v>
      </c>
      <c r="W51" s="194"/>
      <c r="X51" s="271">
        <f>SUM(X49:X50)</f>
        <v>0</v>
      </c>
      <c r="Y51" s="271">
        <f>SUM(Y49:Y50)</f>
        <v>0</v>
      </c>
      <c r="Z51" s="194"/>
      <c r="AA51" s="271">
        <f>SUM(AA49:AA50)</f>
        <v>0</v>
      </c>
      <c r="AB51" s="271">
        <f>SUM(AB49:AB50)</f>
        <v>0</v>
      </c>
      <c r="AC51" s="194"/>
      <c r="AD51" s="271">
        <f>SUM(AD49:AD50)</f>
        <v>0</v>
      </c>
      <c r="AE51" s="271">
        <f>SUM(AE49:AE50)</f>
        <v>0</v>
      </c>
      <c r="AF51" s="194"/>
      <c r="AG51" s="271">
        <f>SUM(AG49:AG50)</f>
        <v>0</v>
      </c>
      <c r="AH51" s="271">
        <f>SUM(AH49:AH50)</f>
        <v>0</v>
      </c>
      <c r="AI51" s="194"/>
      <c r="AJ51" s="271">
        <f>SUM(AJ49:AJ50)</f>
        <v>0</v>
      </c>
      <c r="AK51" s="271">
        <f>SUM(AK49:AK50)</f>
        <v>0</v>
      </c>
      <c r="AL51" s="194"/>
      <c r="AM51" s="272"/>
      <c r="AN51" s="271">
        <f>SUM(AN49:AN50)</f>
        <v>-176.62</v>
      </c>
      <c r="AO51" s="271">
        <f>SUM(AO49:AO50)</f>
        <v>0</v>
      </c>
      <c r="AP51" s="271">
        <f>-AO51-AN51</f>
        <v>176.62</v>
      </c>
      <c r="AQ51" s="270">
        <f>((AO51-AN51)/AN51)</f>
        <v>-1</v>
      </c>
    </row>
    <row r="52" spans="1:43" x14ac:dyDescent="0.25">
      <c r="A52" s="209">
        <v>4421</v>
      </c>
      <c r="B52" s="238" t="s">
        <v>715</v>
      </c>
      <c r="C52" s="294">
        <v>0</v>
      </c>
      <c r="D52" s="294">
        <v>0</v>
      </c>
      <c r="E52" s="293"/>
      <c r="F52" s="294">
        <v>0</v>
      </c>
      <c r="G52" s="294">
        <v>0</v>
      </c>
      <c r="H52" s="293"/>
      <c r="I52" s="294">
        <v>1500</v>
      </c>
      <c r="J52" s="294">
        <v>1750</v>
      </c>
      <c r="K52" s="293"/>
      <c r="L52" s="294">
        <v>90</v>
      </c>
      <c r="M52" s="294">
        <v>0</v>
      </c>
      <c r="N52" s="293"/>
      <c r="O52" s="294">
        <v>270</v>
      </c>
      <c r="P52" s="294">
        <v>0</v>
      </c>
      <c r="Q52" s="293"/>
      <c r="R52" s="294">
        <v>1025</v>
      </c>
      <c r="S52" s="294">
        <v>1750</v>
      </c>
      <c r="T52" s="293"/>
      <c r="U52" s="294">
        <v>30</v>
      </c>
      <c r="V52" s="294">
        <v>0</v>
      </c>
      <c r="W52" s="293"/>
      <c r="X52" s="294">
        <v>30</v>
      </c>
      <c r="Y52" s="294">
        <v>0</v>
      </c>
      <c r="Z52" s="293"/>
      <c r="AA52" s="294">
        <v>1020</v>
      </c>
      <c r="AB52" s="294">
        <v>1750</v>
      </c>
      <c r="AC52" s="293"/>
      <c r="AD52" s="294">
        <v>300</v>
      </c>
      <c r="AE52" s="294">
        <v>0</v>
      </c>
      <c r="AF52" s="293"/>
      <c r="AG52" s="294">
        <v>685</v>
      </c>
      <c r="AH52" s="294">
        <v>1750</v>
      </c>
      <c r="AI52" s="293"/>
      <c r="AJ52" s="294">
        <v>0</v>
      </c>
      <c r="AK52" s="294">
        <v>0</v>
      </c>
      <c r="AL52" s="293"/>
      <c r="AM52" s="331"/>
      <c r="AN52" s="286">
        <f>C52+F52+I52+L52+O52+R52+U52+X52+AA52+AD52+AG52+AJ52</f>
        <v>4950</v>
      </c>
      <c r="AO52" s="286">
        <f>D52+G52+J52+M52+P52+S52+V52+Y52+AB52+AE52+AH52+AK52</f>
        <v>7000</v>
      </c>
      <c r="AP52" s="326">
        <f>AO52-AN52</f>
        <v>2050</v>
      </c>
      <c r="AQ52" s="330"/>
    </row>
    <row r="53" spans="1:43" x14ac:dyDescent="0.25">
      <c r="A53" s="209">
        <v>4422</v>
      </c>
      <c r="B53" s="238" t="s">
        <v>714</v>
      </c>
      <c r="C53" s="294">
        <v>0</v>
      </c>
      <c r="D53" s="294">
        <v>4500</v>
      </c>
      <c r="E53" s="293"/>
      <c r="F53" s="294">
        <v>3825</v>
      </c>
      <c r="G53" s="294">
        <v>4500</v>
      </c>
      <c r="H53" s="293"/>
      <c r="I53" s="294">
        <v>5100</v>
      </c>
      <c r="J53" s="294">
        <v>4500</v>
      </c>
      <c r="K53" s="293"/>
      <c r="L53" s="294">
        <v>850</v>
      </c>
      <c r="M53" s="294">
        <v>0</v>
      </c>
      <c r="N53" s="293"/>
      <c r="O53" s="294">
        <v>425</v>
      </c>
      <c r="P53" s="294">
        <v>0</v>
      </c>
      <c r="Q53" s="293"/>
      <c r="R53" s="294">
        <v>425</v>
      </c>
      <c r="S53" s="294">
        <v>0</v>
      </c>
      <c r="T53" s="293"/>
      <c r="U53" s="294">
        <v>0</v>
      </c>
      <c r="V53" s="294">
        <v>0</v>
      </c>
      <c r="W53" s="293"/>
      <c r="X53" s="294">
        <v>0</v>
      </c>
      <c r="Y53" s="294">
        <v>0</v>
      </c>
      <c r="Z53" s="293"/>
      <c r="AA53" s="294">
        <v>0</v>
      </c>
      <c r="AB53" s="294">
        <v>0</v>
      </c>
      <c r="AC53" s="293"/>
      <c r="AD53" s="294">
        <v>0</v>
      </c>
      <c r="AE53" s="294">
        <v>0</v>
      </c>
      <c r="AF53" s="293"/>
      <c r="AG53" s="294">
        <v>100</v>
      </c>
      <c r="AH53" s="294">
        <v>0</v>
      </c>
      <c r="AI53" s="293"/>
      <c r="AJ53" s="294">
        <v>0</v>
      </c>
      <c r="AK53" s="294">
        <v>0</v>
      </c>
      <c r="AL53" s="293"/>
      <c r="AM53" s="331"/>
      <c r="AN53" s="286">
        <f>C53+F53+I53+L53+O53+R53+U53+X53+AA53+AD53+AG53+AJ53</f>
        <v>10725</v>
      </c>
      <c r="AO53" s="286">
        <f>D53+G53+J53+M53+P53+S53+V53+Y53+AB53+AE53+AH53+AK53</f>
        <v>13500</v>
      </c>
      <c r="AP53" s="326">
        <f>AO53-AN53</f>
        <v>2775</v>
      </c>
      <c r="AQ53" s="330"/>
    </row>
    <row r="54" spans="1:43" x14ac:dyDescent="0.25">
      <c r="A54" s="209">
        <v>4425</v>
      </c>
      <c r="B54" s="237" t="s">
        <v>713</v>
      </c>
      <c r="C54" s="329">
        <v>0</v>
      </c>
      <c r="D54" s="329">
        <v>0</v>
      </c>
      <c r="E54" s="328"/>
      <c r="F54" s="329">
        <v>0</v>
      </c>
      <c r="G54" s="329">
        <v>0</v>
      </c>
      <c r="H54" s="328"/>
      <c r="I54" s="329">
        <v>-750</v>
      </c>
      <c r="J54" s="329">
        <v>-2650</v>
      </c>
      <c r="K54" s="328"/>
      <c r="L54" s="329">
        <v>-2005.46</v>
      </c>
      <c r="M54" s="329">
        <v>0</v>
      </c>
      <c r="N54" s="328"/>
      <c r="O54" s="329">
        <v>0</v>
      </c>
      <c r="P54" s="329">
        <v>0</v>
      </c>
      <c r="Q54" s="328"/>
      <c r="R54" s="329">
        <v>0</v>
      </c>
      <c r="S54" s="329">
        <v>-2650</v>
      </c>
      <c r="T54" s="328"/>
      <c r="U54" s="329">
        <v>-1500</v>
      </c>
      <c r="V54" s="329">
        <v>0</v>
      </c>
      <c r="W54" s="328"/>
      <c r="X54" s="329">
        <v>0</v>
      </c>
      <c r="Y54" s="329">
        <v>0</v>
      </c>
      <c r="Z54" s="328"/>
      <c r="AA54" s="329">
        <v>-685</v>
      </c>
      <c r="AB54" s="329">
        <v>-2650</v>
      </c>
      <c r="AC54" s="328"/>
      <c r="AD54" s="329">
        <v>-2500.4</v>
      </c>
      <c r="AE54" s="329">
        <v>0</v>
      </c>
      <c r="AF54" s="328"/>
      <c r="AG54" s="329">
        <v>2785</v>
      </c>
      <c r="AH54" s="329">
        <v>-2650</v>
      </c>
      <c r="AI54" s="328"/>
      <c r="AJ54" s="329">
        <v>0</v>
      </c>
      <c r="AK54" s="329">
        <v>0</v>
      </c>
      <c r="AL54" s="328"/>
      <c r="AM54" s="327"/>
      <c r="AN54" s="286">
        <f>C54+F54+I54+L54+O54+R54+U54+X54+AA54+AD54+AG54+AJ54</f>
        <v>-4655.8600000000006</v>
      </c>
      <c r="AO54" s="286">
        <f>D54+G54+J54+M54+P54+S54+V54+Y54+AB54+AE54+AH54+AK54</f>
        <v>-10600</v>
      </c>
      <c r="AP54" s="326">
        <f>AO54-AN54</f>
        <v>-5944.1399999999994</v>
      </c>
      <c r="AQ54" s="325"/>
    </row>
    <row r="55" spans="1:43" s="190" customFormat="1" x14ac:dyDescent="0.25">
      <c r="A55" s="234"/>
      <c r="B55" s="233" t="s">
        <v>712</v>
      </c>
      <c r="C55" s="271">
        <f>SUM(C52:C54)</f>
        <v>0</v>
      </c>
      <c r="D55" s="271">
        <f>SUM(D52:D54)</f>
        <v>4500</v>
      </c>
      <c r="E55" s="194"/>
      <c r="F55" s="271">
        <f>SUM(F52:F54)</f>
        <v>3825</v>
      </c>
      <c r="G55" s="271">
        <f>SUM(G52:G54)</f>
        <v>4500</v>
      </c>
      <c r="H55" s="194"/>
      <c r="I55" s="271">
        <f>SUM(I52:I54)</f>
        <v>5850</v>
      </c>
      <c r="J55" s="271">
        <f>SUM(J52:J54)</f>
        <v>3600</v>
      </c>
      <c r="K55" s="194"/>
      <c r="L55" s="271">
        <f>SUM(L52:L54)</f>
        <v>-1065.46</v>
      </c>
      <c r="M55" s="271">
        <f>SUM(M52:M54)</f>
        <v>0</v>
      </c>
      <c r="N55" s="194"/>
      <c r="O55" s="271">
        <f>SUM(O52:O54)</f>
        <v>695</v>
      </c>
      <c r="P55" s="271">
        <f>SUM(P52:P54)</f>
        <v>0</v>
      </c>
      <c r="Q55" s="194"/>
      <c r="R55" s="271">
        <f>SUM(R52:R54)</f>
        <v>1450</v>
      </c>
      <c r="S55" s="271">
        <f>SUM(S52:S54)</f>
        <v>-900</v>
      </c>
      <c r="T55" s="194"/>
      <c r="U55" s="271">
        <f>SUM(U52:U54)</f>
        <v>-1470</v>
      </c>
      <c r="V55" s="271">
        <f>SUM(V52:V54)</f>
        <v>0</v>
      </c>
      <c r="W55" s="194"/>
      <c r="X55" s="271">
        <f>SUM(X52:X54)</f>
        <v>30</v>
      </c>
      <c r="Y55" s="271">
        <f>SUM(Y52:Y54)</f>
        <v>0</v>
      </c>
      <c r="Z55" s="194"/>
      <c r="AA55" s="271">
        <f>SUM(AA52:AA54)</f>
        <v>335</v>
      </c>
      <c r="AB55" s="271">
        <f>SUM(AB52:AB54)</f>
        <v>-900</v>
      </c>
      <c r="AC55" s="194"/>
      <c r="AD55" s="271">
        <f>SUM(AD52:AD54)</f>
        <v>-2200.4</v>
      </c>
      <c r="AE55" s="271">
        <f>SUM(AE52:AE54)</f>
        <v>0</v>
      </c>
      <c r="AF55" s="194"/>
      <c r="AG55" s="271">
        <f>SUM(AG52:AG54)</f>
        <v>3570</v>
      </c>
      <c r="AH55" s="271">
        <f>SUM(AH52:AH54)</f>
        <v>-900</v>
      </c>
      <c r="AI55" s="194"/>
      <c r="AJ55" s="273">
        <f>SUM(AJ52:AJ54)</f>
        <v>0</v>
      </c>
      <c r="AK55" s="273">
        <f>SUM(AK52:AK54)</f>
        <v>0</v>
      </c>
      <c r="AL55" s="194"/>
      <c r="AM55" s="272"/>
      <c r="AN55" s="271">
        <f>SUM(AN52:AN54)</f>
        <v>11019.14</v>
      </c>
      <c r="AO55" s="271">
        <f>SUM(AO52:AO54)</f>
        <v>9900</v>
      </c>
      <c r="AP55" s="324">
        <f>AO55-AN55</f>
        <v>-1119.1399999999994</v>
      </c>
      <c r="AQ55" s="270">
        <f>((AO55-AN55)/AN55)</f>
        <v>-0.10156327989298615</v>
      </c>
    </row>
    <row r="56" spans="1:43" x14ac:dyDescent="0.25">
      <c r="A56" s="204">
        <v>4432</v>
      </c>
      <c r="B56" s="232" t="s">
        <v>711</v>
      </c>
      <c r="C56" s="295">
        <v>25</v>
      </c>
      <c r="D56" s="295">
        <v>0</v>
      </c>
      <c r="E56" s="323"/>
      <c r="F56" s="295">
        <v>530</v>
      </c>
      <c r="G56" s="295">
        <v>0</v>
      </c>
      <c r="H56" s="323"/>
      <c r="I56" s="295">
        <v>325</v>
      </c>
      <c r="J56" s="295">
        <v>250</v>
      </c>
      <c r="K56" s="323"/>
      <c r="L56" s="295">
        <v>275</v>
      </c>
      <c r="M56" s="295">
        <v>0</v>
      </c>
      <c r="N56" s="323"/>
      <c r="O56" s="295">
        <v>345</v>
      </c>
      <c r="P56" s="295">
        <v>0</v>
      </c>
      <c r="Q56" s="323"/>
      <c r="R56" s="295">
        <v>85</v>
      </c>
      <c r="S56" s="295">
        <v>250</v>
      </c>
      <c r="T56" s="323"/>
      <c r="U56" s="295">
        <v>0</v>
      </c>
      <c r="V56" s="295">
        <v>0</v>
      </c>
      <c r="W56" s="323"/>
      <c r="X56" s="295">
        <v>90</v>
      </c>
      <c r="Y56" s="295">
        <v>0</v>
      </c>
      <c r="Z56" s="323"/>
      <c r="AA56" s="300">
        <v>220</v>
      </c>
      <c r="AB56" s="300">
        <v>250</v>
      </c>
      <c r="AC56" s="320"/>
      <c r="AD56" s="300">
        <v>75</v>
      </c>
      <c r="AE56" s="300">
        <v>0</v>
      </c>
      <c r="AF56" s="298"/>
      <c r="AG56" s="300">
        <v>0</v>
      </c>
      <c r="AH56" s="300">
        <v>0</v>
      </c>
      <c r="AI56" s="298"/>
      <c r="AJ56" s="300">
        <v>0</v>
      </c>
      <c r="AK56" s="300">
        <v>250</v>
      </c>
      <c r="AL56" s="298"/>
      <c r="AM56" s="322"/>
      <c r="AN56" s="299">
        <f>C56+F56+I56+L56+O56+R56+U56+X56+AA56+AD56+AG56+AJ56</f>
        <v>1970</v>
      </c>
      <c r="AO56" s="299">
        <f>D56+G56+J56+M56+P56+S56+V56+Y56+AB56+AE56+AH56+AK56</f>
        <v>1000</v>
      </c>
      <c r="AP56" s="316">
        <f>AO56-AN56</f>
        <v>-970</v>
      </c>
      <c r="AQ56" s="197"/>
    </row>
    <row r="57" spans="1:43" x14ac:dyDescent="0.25">
      <c r="A57" s="204">
        <v>4435</v>
      </c>
      <c r="B57" s="231" t="s">
        <v>710</v>
      </c>
      <c r="C57" s="319">
        <v>-150</v>
      </c>
      <c r="D57" s="319">
        <v>0</v>
      </c>
      <c r="E57" s="321"/>
      <c r="F57" s="319">
        <v>-150</v>
      </c>
      <c r="G57" s="319">
        <v>0</v>
      </c>
      <c r="H57" s="321"/>
      <c r="I57" s="319">
        <v>-376.61</v>
      </c>
      <c r="J57" s="319">
        <v>0</v>
      </c>
      <c r="K57" s="321"/>
      <c r="L57" s="319">
        <v>-144.1</v>
      </c>
      <c r="M57" s="319">
        <v>0</v>
      </c>
      <c r="N57" s="321"/>
      <c r="O57" s="319">
        <v>-154.91999999999999</v>
      </c>
      <c r="P57" s="319">
        <v>0</v>
      </c>
      <c r="Q57" s="321"/>
      <c r="R57" s="319">
        <v>0</v>
      </c>
      <c r="S57" s="319">
        <v>-50</v>
      </c>
      <c r="T57" s="321"/>
      <c r="U57" s="319">
        <v>0</v>
      </c>
      <c r="V57" s="319">
        <v>0</v>
      </c>
      <c r="W57" s="321"/>
      <c r="X57" s="319">
        <v>0</v>
      </c>
      <c r="Y57" s="319">
        <v>0</v>
      </c>
      <c r="Z57" s="321"/>
      <c r="AA57" s="300">
        <v>-144.83000000000001</v>
      </c>
      <c r="AB57" s="300">
        <v>-50</v>
      </c>
      <c r="AC57" s="320"/>
      <c r="AD57" s="319">
        <v>-215.6</v>
      </c>
      <c r="AE57" s="319">
        <v>0</v>
      </c>
      <c r="AF57" s="318"/>
      <c r="AG57" s="319">
        <v>0</v>
      </c>
      <c r="AH57" s="319">
        <v>0</v>
      </c>
      <c r="AI57" s="318"/>
      <c r="AJ57" s="319">
        <v>0</v>
      </c>
      <c r="AK57" s="319">
        <v>-50</v>
      </c>
      <c r="AL57" s="318"/>
      <c r="AM57" s="317"/>
      <c r="AN57" s="299">
        <f>C57+F57+I57+L57+O57+R57+U57+X57+AA57+AD57+AG57+AJ57</f>
        <v>-1336.06</v>
      </c>
      <c r="AO57" s="299">
        <f>D57+G57+J57+M57+P57+S57+V57+Y57+AB57+AE57+AH57+AK57</f>
        <v>-150</v>
      </c>
      <c r="AP57" s="316">
        <f>AO57-AN57</f>
        <v>1186.06</v>
      </c>
      <c r="AQ57" s="315"/>
    </row>
    <row r="58" spans="1:43" s="190" customFormat="1" ht="13.5" thickBot="1" x14ac:dyDescent="0.3">
      <c r="A58" s="228"/>
      <c r="B58" s="227" t="s">
        <v>709</v>
      </c>
      <c r="C58" s="312">
        <f>SUM(C56:C57)</f>
        <v>-125</v>
      </c>
      <c r="D58" s="312">
        <f>SUM(D56:D57)</f>
        <v>0</v>
      </c>
      <c r="E58" s="314"/>
      <c r="F58" s="312">
        <f>SUM(F56:F57)</f>
        <v>380</v>
      </c>
      <c r="G58" s="312">
        <f>SUM(G56:G57)</f>
        <v>0</v>
      </c>
      <c r="H58" s="314"/>
      <c r="I58" s="312">
        <f>SUM(I56:I57)</f>
        <v>-51.610000000000014</v>
      </c>
      <c r="J58" s="312">
        <f>SUM(J56:J57)</f>
        <v>250</v>
      </c>
      <c r="K58" s="314"/>
      <c r="L58" s="312">
        <f>SUM(L56:L57)</f>
        <v>130.9</v>
      </c>
      <c r="M58" s="312">
        <f>SUM(M56:M57)</f>
        <v>0</v>
      </c>
      <c r="N58" s="312"/>
      <c r="O58" s="312">
        <f>SUM(O56:O57)</f>
        <v>190.08</v>
      </c>
      <c r="P58" s="312">
        <f>SUM(P56:P57)</f>
        <v>0</v>
      </c>
      <c r="Q58" s="312"/>
      <c r="R58" s="312">
        <f>SUM(R56:R57)</f>
        <v>85</v>
      </c>
      <c r="S58" s="312">
        <f>SUM(S56:S57)</f>
        <v>200</v>
      </c>
      <c r="T58" s="312"/>
      <c r="U58" s="312">
        <f>SUM(U56:U57)</f>
        <v>0</v>
      </c>
      <c r="V58" s="312">
        <f>SUM(V56:V57)</f>
        <v>0</v>
      </c>
      <c r="W58" s="314"/>
      <c r="X58" s="312">
        <f>SUM(X56:X57)</f>
        <v>90</v>
      </c>
      <c r="Y58" s="312">
        <f>SUM(Y56:Y57)</f>
        <v>0</v>
      </c>
      <c r="Z58" s="314"/>
      <c r="AA58" s="312">
        <f>SUM(AA56:AA57)</f>
        <v>75.169999999999987</v>
      </c>
      <c r="AB58" s="312">
        <f>SUM(AB56:AB57)</f>
        <v>200</v>
      </c>
      <c r="AC58" s="314"/>
      <c r="AD58" s="312">
        <f>SUM(AD56:AD57)</f>
        <v>-140.6</v>
      </c>
      <c r="AE58" s="312">
        <f>SUM(AE56:AE57)</f>
        <v>0</v>
      </c>
      <c r="AF58" s="314"/>
      <c r="AG58" s="312">
        <f>SUM(AG56:AG57)</f>
        <v>0</v>
      </c>
      <c r="AH58" s="312">
        <f>SUM(AH56:AH57)</f>
        <v>0</v>
      </c>
      <c r="AI58" s="314"/>
      <c r="AJ58" s="312">
        <f>SUM(AJ56:AJ57)</f>
        <v>0</v>
      </c>
      <c r="AK58" s="312">
        <f>SUM(AK56:AK57)</f>
        <v>200</v>
      </c>
      <c r="AL58" s="314"/>
      <c r="AM58" s="313"/>
      <c r="AN58" s="312">
        <f>SUM(AN56:AN57)</f>
        <v>633.94000000000005</v>
      </c>
      <c r="AO58" s="312">
        <f>SUM(AO56:AO57)</f>
        <v>850</v>
      </c>
      <c r="AP58" s="312">
        <f>-AO58-AN58</f>
        <v>-1483.94</v>
      </c>
      <c r="AQ58" s="311">
        <f>((AO58-AN58)/AN58)</f>
        <v>0.34082089787677056</v>
      </c>
    </row>
    <row r="59" spans="1:43" s="190" customFormat="1" ht="14.25" thickTop="1" thickBot="1" x14ac:dyDescent="0.3">
      <c r="A59" s="225"/>
      <c r="B59" s="224" t="s">
        <v>708</v>
      </c>
      <c r="C59" s="309">
        <f>C39+C42+C48+C51+C55+C58</f>
        <v>7305.24</v>
      </c>
      <c r="D59" s="309">
        <f>D39+D42+D48+D51+D55+D58</f>
        <v>10155.619999999999</v>
      </c>
      <c r="E59" s="224"/>
      <c r="F59" s="309">
        <f>F39+F42+F48+F51+F55+F58</f>
        <v>8741.4599999999991</v>
      </c>
      <c r="G59" s="309">
        <f>G39+G42+G48+G51+G55+G58</f>
        <v>11480.619999999999</v>
      </c>
      <c r="H59" s="224"/>
      <c r="I59" s="309">
        <f>I39+I42+I48+I51+I55+I58</f>
        <v>14024.849999999999</v>
      </c>
      <c r="J59" s="309">
        <f>J39+J42+J48+J51+J55+J58</f>
        <v>10830.619999999999</v>
      </c>
      <c r="K59" s="224"/>
      <c r="L59" s="309">
        <f>L39+L42+L48+L51+L55+L58</f>
        <v>3746.9</v>
      </c>
      <c r="M59" s="309">
        <f>M39+M42+M48+M51+M55+M58</f>
        <v>7180.62</v>
      </c>
      <c r="N59" s="224"/>
      <c r="O59" s="309">
        <f>O39+O42+O48+O51+O55+O58</f>
        <v>1761.54</v>
      </c>
      <c r="P59" s="309">
        <f>P39+P42+P48+P51+P55+P58</f>
        <v>7180.62</v>
      </c>
      <c r="Q59" s="224"/>
      <c r="R59" s="309">
        <f>R39+R42+R48+R51+R55+R58</f>
        <v>2311.46</v>
      </c>
      <c r="S59" s="309">
        <f>S39+S42+S48+S51+S55+S58</f>
        <v>6480.62</v>
      </c>
      <c r="T59" s="224"/>
      <c r="U59" s="309">
        <f>U39+U42+U48+U51+U55+U58</f>
        <v>-738.93999999999994</v>
      </c>
      <c r="V59" s="309">
        <f>V39+V42+V48+V51+V55+V58</f>
        <v>7180.62</v>
      </c>
      <c r="W59" s="224"/>
      <c r="X59" s="309">
        <f>X39+X42+X48+X51+X55+X58</f>
        <v>996.46</v>
      </c>
      <c r="Y59" s="309">
        <f>Y39+Y42+Y48+Y51+Y55+Y58</f>
        <v>2026.46</v>
      </c>
      <c r="Z59" s="224"/>
      <c r="AA59" s="309">
        <f>AA39+AA42+AA48+AA51+AA55+AA58</f>
        <v>1186.6300000000001</v>
      </c>
      <c r="AB59" s="309">
        <f>AB39+AB42+AB48+AB51+AB55+AB58</f>
        <v>6480.62</v>
      </c>
      <c r="AC59" s="224"/>
      <c r="AD59" s="309">
        <f>AD39+AD42+AD48+AD51+AD55+AD58</f>
        <v>-1554.54</v>
      </c>
      <c r="AE59" s="309">
        <f>AE39+AE42+AE48+AE51+AE55+AE58</f>
        <v>7180.62</v>
      </c>
      <c r="AF59" s="224"/>
      <c r="AG59" s="309">
        <f>AG39+AG42+AG48+AG51+AG55+AG58</f>
        <v>4346.46</v>
      </c>
      <c r="AH59" s="309">
        <f>AH39+AH42+AH48+AH51+AH55+AH58</f>
        <v>6280.62</v>
      </c>
      <c r="AI59" s="224"/>
      <c r="AJ59" s="309">
        <f>AJ39+AJ42+AJ48+AJ51+AJ55+AJ58</f>
        <v>776.42</v>
      </c>
      <c r="AK59" s="309">
        <f>AK39+AK42+AK48+AK51+AK55+AK58</f>
        <v>7380.62</v>
      </c>
      <c r="AL59" s="224"/>
      <c r="AM59" s="310"/>
      <c r="AN59" s="309">
        <f>AN39+AN42+AN45+AN48+AN51+AN55+AN58</f>
        <v>46702.94</v>
      </c>
      <c r="AO59" s="309">
        <f>AO39+AO42+AO48+AO51+AO55+AO58</f>
        <v>88013.280000000013</v>
      </c>
      <c r="AP59" s="309">
        <f>AO59-AN59</f>
        <v>41310.340000000011</v>
      </c>
      <c r="AQ59" s="308">
        <f>((AO59-AN59)/AN59)</f>
        <v>0.88453403575877687</v>
      </c>
    </row>
    <row r="60" spans="1:43" ht="14.25" thickTop="1" thickBot="1" x14ac:dyDescent="0.3">
      <c r="A60" s="222"/>
      <c r="B60" s="221" t="s">
        <v>700</v>
      </c>
      <c r="C60" s="304">
        <f>C9+C35+C59</f>
        <v>13164.76</v>
      </c>
      <c r="D60" s="304">
        <f>D9+D35+D59</f>
        <v>19630.64</v>
      </c>
      <c r="E60" s="306">
        <f>((D60-C60)/C60)</f>
        <v>0.49115061725394149</v>
      </c>
      <c r="F60" s="304">
        <f>F9+F35+F59</f>
        <v>19708.39</v>
      </c>
      <c r="G60" s="304">
        <f>G9+G35+G59</f>
        <v>29901.119999999999</v>
      </c>
      <c r="H60" s="306">
        <f>((G60-F60)/F60)</f>
        <v>0.51717720219662788</v>
      </c>
      <c r="I60" s="304">
        <f>I9+I35+I59</f>
        <v>25342.35</v>
      </c>
      <c r="J60" s="304">
        <f>J9+J35+J59</f>
        <v>30566.62</v>
      </c>
      <c r="K60" s="306">
        <f>((J60-I60)/I60)</f>
        <v>0.2061478118643299</v>
      </c>
      <c r="L60" s="304">
        <f>L9+L35+L59</f>
        <v>9017.630000000001</v>
      </c>
      <c r="M60" s="304">
        <f>M9+M35+M59</f>
        <v>18914.87</v>
      </c>
      <c r="N60" s="306">
        <f>((M60-L60)/L60)</f>
        <v>1.0975433678250268</v>
      </c>
      <c r="O60" s="304">
        <f>O9+O35+O59</f>
        <v>20133.47</v>
      </c>
      <c r="P60" s="304">
        <f>P9+P35+P59</f>
        <v>26446.37</v>
      </c>
      <c r="Q60" s="306">
        <f>((P60-O60)/O60)</f>
        <v>0.31355250734225137</v>
      </c>
      <c r="R60" s="304">
        <f>R9+R35+R59</f>
        <v>11390.61</v>
      </c>
      <c r="S60" s="304">
        <f>S9+S35+S59</f>
        <v>17897.62</v>
      </c>
      <c r="T60" s="306">
        <f>((S60-R60)/R60)</f>
        <v>0.57126088945192555</v>
      </c>
      <c r="U60" s="304">
        <f>U9+U35+U59</f>
        <v>9522.9499999999989</v>
      </c>
      <c r="V60" s="304">
        <f>V9+V35+V59</f>
        <v>23578.12</v>
      </c>
      <c r="W60" s="306">
        <f>((V60-U60)/U60)</f>
        <v>1.4759260523262225</v>
      </c>
      <c r="X60" s="304">
        <f>X9+X35+X59</f>
        <v>11553.740000000002</v>
      </c>
      <c r="Y60" s="304">
        <f>Y9+Y35+Y59</f>
        <v>14751.96</v>
      </c>
      <c r="Z60" s="306">
        <f>((Y60-X60)/X60)</f>
        <v>0.27681252996865058</v>
      </c>
      <c r="AA60" s="304">
        <f>AA9+AA35+AA59</f>
        <v>1966.54</v>
      </c>
      <c r="AB60" s="304">
        <f>AB9+AB35+AB59</f>
        <v>15056.619999999999</v>
      </c>
      <c r="AC60" s="307"/>
      <c r="AD60" s="304">
        <f>AD9+AD35+AD59</f>
        <v>60.349999999999454</v>
      </c>
      <c r="AE60" s="304">
        <f>AE9+AE35+AE59</f>
        <v>17526.87</v>
      </c>
      <c r="AF60" s="306">
        <f>((AE60-AD60)/AD60)</f>
        <v>289.4203811101932</v>
      </c>
      <c r="AG60" s="304">
        <f>AG9+AG35+AG59</f>
        <v>2421.7699999999995</v>
      </c>
      <c r="AH60" s="304">
        <f>AH9+AH35+AH59</f>
        <v>-114.88000000000011</v>
      </c>
      <c r="AI60" s="306">
        <f>((AH60-AG60)/AG60)</f>
        <v>-1.0474363791772134</v>
      </c>
      <c r="AJ60" s="304">
        <f>AJ9+AJ35+AJ59</f>
        <v>4676.42</v>
      </c>
      <c r="AK60" s="304">
        <f>AK9+AK35+AK59</f>
        <v>14440.119999999999</v>
      </c>
      <c r="AL60" s="306">
        <f>((AK60-AJ60)/AJ60)</f>
        <v>2.0878578057573955</v>
      </c>
      <c r="AM60" s="305"/>
      <c r="AN60" s="304">
        <f>C60+F60+I60+L60+O60+R60+U60+X60+AA60+AD60+AG60+AJ60</f>
        <v>128958.98000000001</v>
      </c>
      <c r="AO60" s="304">
        <f>AK60+AH60+AE60+AB60+Y60+V60+S60+P60+M60+J60+G60+D60</f>
        <v>228596.05</v>
      </c>
      <c r="AP60" s="304">
        <f>AO60-AN60</f>
        <v>99637.069999999978</v>
      </c>
      <c r="AQ60" s="303">
        <f>((AO60-AN60)/AN60)</f>
        <v>0.77262607070868561</v>
      </c>
    </row>
    <row r="61" spans="1:43" ht="13.5" thickTop="1" x14ac:dyDescent="0.25">
      <c r="A61" s="209">
        <v>5001</v>
      </c>
      <c r="B61" s="219" t="s">
        <v>23</v>
      </c>
      <c r="C61" s="290">
        <v>0</v>
      </c>
      <c r="D61" s="290">
        <v>350</v>
      </c>
      <c r="E61" s="302"/>
      <c r="F61" s="290">
        <v>0</v>
      </c>
      <c r="G61" s="290">
        <v>350</v>
      </c>
      <c r="H61" s="302"/>
      <c r="I61" s="290">
        <v>375</v>
      </c>
      <c r="J61" s="290">
        <v>350</v>
      </c>
      <c r="K61" s="302"/>
      <c r="L61" s="290">
        <v>375</v>
      </c>
      <c r="M61" s="290">
        <v>350</v>
      </c>
      <c r="N61" s="302"/>
      <c r="O61" s="290">
        <v>375</v>
      </c>
      <c r="P61" s="290">
        <v>350</v>
      </c>
      <c r="Q61" s="302"/>
      <c r="R61" s="290">
        <v>0</v>
      </c>
      <c r="S61" s="290">
        <v>350</v>
      </c>
      <c r="T61" s="302"/>
      <c r="U61" s="290">
        <v>0</v>
      </c>
      <c r="V61" s="290">
        <v>350</v>
      </c>
      <c r="W61" s="302"/>
      <c r="X61" s="290">
        <v>0</v>
      </c>
      <c r="Y61" s="290">
        <v>350</v>
      </c>
      <c r="Z61" s="302"/>
      <c r="AA61" s="290">
        <v>1064.5999999999999</v>
      </c>
      <c r="AB61" s="290">
        <v>350</v>
      </c>
      <c r="AC61" s="302"/>
      <c r="AD61" s="290">
        <v>1040.5999999999999</v>
      </c>
      <c r="AE61" s="290">
        <v>350</v>
      </c>
      <c r="AF61" s="302"/>
      <c r="AG61" s="290">
        <v>0</v>
      </c>
      <c r="AH61" s="290">
        <v>350</v>
      </c>
      <c r="AI61" s="302"/>
      <c r="AJ61" s="290">
        <v>0</v>
      </c>
      <c r="AK61" s="290">
        <v>350</v>
      </c>
      <c r="AL61" s="302"/>
      <c r="AM61" s="297"/>
      <c r="AN61" s="287">
        <f>C61+F61+I61+L61+O61+R61+U61+X61+AA61+AD61+AG61+AJ61</f>
        <v>3230.2</v>
      </c>
      <c r="AO61" s="287">
        <f>D61+G61+J61+M61+P61+S61+V61+Y61+AB61+AE61+AH61+AK61</f>
        <v>4200</v>
      </c>
      <c r="AP61" s="287">
        <f>AO61-AN61</f>
        <v>969.80000000000018</v>
      </c>
      <c r="AQ61" s="301"/>
    </row>
    <row r="62" spans="1:43" x14ac:dyDescent="0.25">
      <c r="A62" s="209">
        <v>5003</v>
      </c>
      <c r="B62" s="213" t="s">
        <v>24</v>
      </c>
      <c r="C62" s="289">
        <v>1250</v>
      </c>
      <c r="D62" s="289">
        <v>1200</v>
      </c>
      <c r="E62" s="298"/>
      <c r="F62" s="289">
        <v>1000</v>
      </c>
      <c r="G62" s="289">
        <v>1200</v>
      </c>
      <c r="H62" s="298"/>
      <c r="I62" s="289">
        <v>1250</v>
      </c>
      <c r="J62" s="289">
        <v>1200</v>
      </c>
      <c r="K62" s="298"/>
      <c r="L62" s="289">
        <v>1437.5</v>
      </c>
      <c r="M62" s="289">
        <v>1200</v>
      </c>
      <c r="N62" s="298"/>
      <c r="O62" s="289">
        <v>1400</v>
      </c>
      <c r="P62" s="289">
        <v>1200</v>
      </c>
      <c r="Q62" s="298"/>
      <c r="R62" s="289">
        <v>1000</v>
      </c>
      <c r="S62" s="289">
        <v>1200</v>
      </c>
      <c r="T62" s="298"/>
      <c r="U62" s="289">
        <v>1050</v>
      </c>
      <c r="V62" s="289">
        <v>1200</v>
      </c>
      <c r="W62" s="298"/>
      <c r="X62" s="289">
        <v>1150</v>
      </c>
      <c r="Y62" s="289">
        <v>1200</v>
      </c>
      <c r="Z62" s="298"/>
      <c r="AA62" s="289">
        <v>1000</v>
      </c>
      <c r="AB62" s="289">
        <v>1200</v>
      </c>
      <c r="AC62" s="298"/>
      <c r="AD62" s="289">
        <v>1500</v>
      </c>
      <c r="AE62" s="289">
        <v>1200</v>
      </c>
      <c r="AF62" s="298"/>
      <c r="AG62" s="289">
        <v>1200</v>
      </c>
      <c r="AH62" s="289">
        <v>1200</v>
      </c>
      <c r="AI62" s="298"/>
      <c r="AJ62" s="289">
        <v>1200</v>
      </c>
      <c r="AK62" s="289">
        <v>1200</v>
      </c>
      <c r="AL62" s="298"/>
      <c r="AM62" s="297"/>
      <c r="AN62" s="287">
        <f>C62+F62+I62+L62+O62+R62+U62+X62+AA62+AD62+AG62+AJ62</f>
        <v>14437.5</v>
      </c>
      <c r="AO62" s="287">
        <f>D62+G62+J62+M62+P62+S62+V62+Y62+AB62+AE62+AH62+AK62</f>
        <v>14400</v>
      </c>
      <c r="AP62" s="287">
        <f>AO62-AN62</f>
        <v>-37.5</v>
      </c>
      <c r="AQ62" s="296"/>
    </row>
    <row r="63" spans="1:43" x14ac:dyDescent="0.25">
      <c r="A63" s="209">
        <v>5007</v>
      </c>
      <c r="B63" s="213" t="s">
        <v>25</v>
      </c>
      <c r="C63" s="289">
        <v>150</v>
      </c>
      <c r="D63" s="289">
        <v>0</v>
      </c>
      <c r="E63" s="298"/>
      <c r="F63" s="289">
        <v>0</v>
      </c>
      <c r="G63" s="289">
        <v>0</v>
      </c>
      <c r="H63" s="298"/>
      <c r="I63" s="289">
        <v>0</v>
      </c>
      <c r="J63" s="289">
        <v>0</v>
      </c>
      <c r="K63" s="298"/>
      <c r="L63" s="289">
        <v>315</v>
      </c>
      <c r="M63" s="289">
        <v>0</v>
      </c>
      <c r="N63" s="298"/>
      <c r="O63" s="289">
        <v>0</v>
      </c>
      <c r="P63" s="289">
        <v>0</v>
      </c>
      <c r="Q63" s="298"/>
      <c r="R63" s="289">
        <v>260</v>
      </c>
      <c r="S63" s="289">
        <v>0</v>
      </c>
      <c r="T63" s="298"/>
      <c r="U63" s="289">
        <v>0</v>
      </c>
      <c r="V63" s="289">
        <v>0</v>
      </c>
      <c r="W63" s="298"/>
      <c r="X63" s="289">
        <v>0</v>
      </c>
      <c r="Y63" s="289">
        <v>0</v>
      </c>
      <c r="Z63" s="298"/>
      <c r="AA63" s="289"/>
      <c r="AB63" s="289"/>
      <c r="AC63" s="298"/>
      <c r="AD63" s="289">
        <v>0</v>
      </c>
      <c r="AE63" s="289">
        <v>0</v>
      </c>
      <c r="AF63" s="298"/>
      <c r="AG63" s="289">
        <v>0</v>
      </c>
      <c r="AH63" s="289">
        <v>0</v>
      </c>
      <c r="AI63" s="298"/>
      <c r="AJ63" s="289">
        <v>0</v>
      </c>
      <c r="AK63" s="289">
        <v>0</v>
      </c>
      <c r="AL63" s="298"/>
      <c r="AM63" s="297"/>
      <c r="AN63" s="287">
        <f>C63+F63+I63+L63+O63+R63+U63+X63+AA63+AD63+AG63+AJ63</f>
        <v>725</v>
      </c>
      <c r="AO63" s="287">
        <f>D63+G63+J63+M63+P63+S63+V63+Y63+AB63+AE63+AH63+AK63</f>
        <v>0</v>
      </c>
      <c r="AP63" s="287">
        <f>AO63-AN63</f>
        <v>-725</v>
      </c>
      <c r="AQ63" s="296"/>
    </row>
    <row r="64" spans="1:43" x14ac:dyDescent="0.25">
      <c r="A64" s="209">
        <v>5009</v>
      </c>
      <c r="B64" s="213" t="s">
        <v>26</v>
      </c>
      <c r="C64" s="289">
        <v>103.14</v>
      </c>
      <c r="D64" s="289">
        <v>0</v>
      </c>
      <c r="E64" s="298"/>
      <c r="F64" s="289">
        <v>100</v>
      </c>
      <c r="G64" s="289">
        <v>0</v>
      </c>
      <c r="H64" s="298"/>
      <c r="I64" s="289">
        <v>215</v>
      </c>
      <c r="J64" s="289">
        <v>0</v>
      </c>
      <c r="K64" s="298"/>
      <c r="L64" s="289">
        <v>0</v>
      </c>
      <c r="M64" s="289">
        <v>0</v>
      </c>
      <c r="N64" s="298"/>
      <c r="O64" s="289">
        <v>0</v>
      </c>
      <c r="P64" s="289">
        <v>0</v>
      </c>
      <c r="Q64" s="298"/>
      <c r="R64" s="289">
        <v>0</v>
      </c>
      <c r="S64" s="289">
        <v>0</v>
      </c>
      <c r="T64" s="298"/>
      <c r="U64" s="289">
        <v>0</v>
      </c>
      <c r="V64" s="289">
        <v>0</v>
      </c>
      <c r="W64" s="298"/>
      <c r="X64" s="289">
        <v>0</v>
      </c>
      <c r="Y64" s="289">
        <v>0</v>
      </c>
      <c r="Z64" s="298"/>
      <c r="AA64" s="289"/>
      <c r="AB64" s="289"/>
      <c r="AC64" s="298"/>
      <c r="AD64" s="289">
        <v>0</v>
      </c>
      <c r="AE64" s="289">
        <v>0</v>
      </c>
      <c r="AF64" s="298"/>
      <c r="AG64" s="289">
        <v>0</v>
      </c>
      <c r="AH64" s="289">
        <v>0</v>
      </c>
      <c r="AI64" s="298"/>
      <c r="AJ64" s="289">
        <v>0</v>
      </c>
      <c r="AK64" s="289">
        <v>0</v>
      </c>
      <c r="AL64" s="298"/>
      <c r="AM64" s="297"/>
      <c r="AN64" s="287">
        <f>C64+F64+I64+L64+O64+R64+U64+X64+AA64+AD64+AG64+AJ64</f>
        <v>418.14</v>
      </c>
      <c r="AO64" s="287">
        <f>D64+G64+J64+M64+P64+S64+V64+Y64+AB64+AE64+AH64+AK64</f>
        <v>0</v>
      </c>
      <c r="AP64" s="287">
        <f>AO64-AN64</f>
        <v>-418.14</v>
      </c>
      <c r="AQ64" s="296"/>
    </row>
    <row r="65" spans="1:43" x14ac:dyDescent="0.25">
      <c r="A65" s="209">
        <v>5011</v>
      </c>
      <c r="B65" s="213" t="s">
        <v>27</v>
      </c>
      <c r="C65" s="289">
        <v>224.29</v>
      </c>
      <c r="D65" s="289">
        <f>D60*0.017</f>
        <v>333.72088000000002</v>
      </c>
      <c r="E65" s="298"/>
      <c r="F65" s="289">
        <v>268.14999999999998</v>
      </c>
      <c r="G65" s="289">
        <f>G60*0.017</f>
        <v>508.31904000000003</v>
      </c>
      <c r="H65" s="298"/>
      <c r="I65" s="289">
        <v>321.76</v>
      </c>
      <c r="J65" s="289">
        <f>J60*0.017</f>
        <v>519.63254000000006</v>
      </c>
      <c r="K65" s="298"/>
      <c r="L65" s="289">
        <v>162.35</v>
      </c>
      <c r="M65" s="289">
        <f>M60*0.017</f>
        <v>321.55279000000002</v>
      </c>
      <c r="N65" s="298"/>
      <c r="O65" s="289">
        <v>240.82</v>
      </c>
      <c r="P65" s="289">
        <f>P60*0.017</f>
        <v>449.58829000000003</v>
      </c>
      <c r="Q65" s="298"/>
      <c r="R65" s="289">
        <v>83.79</v>
      </c>
      <c r="S65" s="289">
        <f>S60*0.017</f>
        <v>304.25954000000002</v>
      </c>
      <c r="T65" s="298"/>
      <c r="U65" s="289">
        <v>52.5</v>
      </c>
      <c r="V65" s="289">
        <f>V60*0.017</f>
        <v>400.82803999999999</v>
      </c>
      <c r="W65" s="298"/>
      <c r="X65" s="289">
        <v>183.47</v>
      </c>
      <c r="Y65" s="289">
        <f>Y60*0.017</f>
        <v>250.78332</v>
      </c>
      <c r="Z65" s="298"/>
      <c r="AA65" s="289">
        <v>70.599999999999994</v>
      </c>
      <c r="AB65" s="289">
        <f>AB60*0.017</f>
        <v>255.96253999999999</v>
      </c>
      <c r="AC65" s="298"/>
      <c r="AD65" s="289">
        <v>268.68</v>
      </c>
      <c r="AE65" s="289">
        <f>AE60*0.017</f>
        <v>297.95679000000001</v>
      </c>
      <c r="AF65" s="298"/>
      <c r="AG65" s="289">
        <v>180</v>
      </c>
      <c r="AH65" s="289">
        <f>AH60*0.017</f>
        <v>-1.952960000000002</v>
      </c>
      <c r="AI65" s="298"/>
      <c r="AJ65" s="289">
        <v>180</v>
      </c>
      <c r="AK65" s="289">
        <f>AK60*0.017</f>
        <v>245.48204000000001</v>
      </c>
      <c r="AL65" s="298"/>
      <c r="AM65" s="297"/>
      <c r="AN65" s="287">
        <f>C65+F65+I65+L65+O65+R65+U65+X65+AA65+AD65+AG65+AJ65</f>
        <v>2236.41</v>
      </c>
      <c r="AO65" s="287">
        <f>D65+G65+J65+M65+P65+S65+V65+Y65+AB65+AE65+AH65+AK65</f>
        <v>3886.13285</v>
      </c>
      <c r="AP65" s="287">
        <f>AO65-AN65</f>
        <v>1649.7228500000001</v>
      </c>
      <c r="AQ65" s="296"/>
    </row>
    <row r="66" spans="1:43" x14ac:dyDescent="0.25">
      <c r="A66" s="209">
        <v>5015</v>
      </c>
      <c r="B66" s="213" t="s">
        <v>28</v>
      </c>
      <c r="C66" s="289">
        <v>151</v>
      </c>
      <c r="D66" s="289">
        <v>250</v>
      </c>
      <c r="E66" s="298"/>
      <c r="F66" s="289">
        <v>696</v>
      </c>
      <c r="G66" s="289">
        <v>250</v>
      </c>
      <c r="H66" s="298"/>
      <c r="I66" s="289">
        <v>476</v>
      </c>
      <c r="J66" s="289">
        <v>250</v>
      </c>
      <c r="K66" s="298"/>
      <c r="L66" s="289">
        <v>200</v>
      </c>
      <c r="M66" s="289">
        <v>250</v>
      </c>
      <c r="N66" s="298"/>
      <c r="O66" s="289">
        <v>101</v>
      </c>
      <c r="P66" s="289">
        <v>250</v>
      </c>
      <c r="Q66" s="298"/>
      <c r="R66" s="289">
        <v>347</v>
      </c>
      <c r="S66" s="289">
        <v>250</v>
      </c>
      <c r="T66" s="298"/>
      <c r="U66" s="289">
        <v>300.82</v>
      </c>
      <c r="V66" s="289">
        <v>250</v>
      </c>
      <c r="W66" s="298"/>
      <c r="X66" s="289">
        <v>121</v>
      </c>
      <c r="Y66" s="289">
        <v>250</v>
      </c>
      <c r="Z66" s="298"/>
      <c r="AA66" s="289">
        <v>121</v>
      </c>
      <c r="AB66" s="289">
        <v>250</v>
      </c>
      <c r="AC66" s="298"/>
      <c r="AD66" s="289">
        <v>171</v>
      </c>
      <c r="AE66" s="289">
        <v>250</v>
      </c>
      <c r="AF66" s="298"/>
      <c r="AG66" s="289">
        <v>250</v>
      </c>
      <c r="AH66" s="289">
        <v>250</v>
      </c>
      <c r="AI66" s="298"/>
      <c r="AJ66" s="289">
        <v>250</v>
      </c>
      <c r="AK66" s="289">
        <v>250</v>
      </c>
      <c r="AL66" s="298"/>
      <c r="AM66" s="297"/>
      <c r="AN66" s="287">
        <f>C66+F66+I66+L66+O66+R66+U66+X66+AA66+AD66+AG66+AJ66</f>
        <v>3184.82</v>
      </c>
      <c r="AO66" s="287">
        <f>D66+G66+J66+M66+P66+S66+V66+Y66+AB66+AE66+AH66+AK66</f>
        <v>3000</v>
      </c>
      <c r="AP66" s="287">
        <f>AO66-AN66</f>
        <v>-184.82000000000016</v>
      </c>
      <c r="AQ66" s="296"/>
    </row>
    <row r="67" spans="1:43" s="190" customFormat="1" x14ac:dyDescent="0.25">
      <c r="A67" s="193"/>
      <c r="B67" s="192" t="s">
        <v>707</v>
      </c>
      <c r="C67" s="271">
        <f>SUM(C61:C66)</f>
        <v>1878.43</v>
      </c>
      <c r="D67" s="271">
        <f>SUM(D61:D66)</f>
        <v>2133.7208799999999</v>
      </c>
      <c r="E67" s="197"/>
      <c r="F67" s="271">
        <f>SUM(F61:F66)</f>
        <v>2064.15</v>
      </c>
      <c r="G67" s="271">
        <f>SUM(G61:G66)</f>
        <v>2308.3190399999999</v>
      </c>
      <c r="H67" s="197"/>
      <c r="I67" s="271">
        <f>SUM(I61:I66)</f>
        <v>2637.76</v>
      </c>
      <c r="J67" s="271">
        <f>SUM(J61:J66)</f>
        <v>2319.6325400000001</v>
      </c>
      <c r="K67" s="197"/>
      <c r="L67" s="271">
        <f>SUM(L61:L66)</f>
        <v>2489.85</v>
      </c>
      <c r="M67" s="271">
        <f>SUM(M61:M66)</f>
        <v>2121.5527899999997</v>
      </c>
      <c r="N67" s="197"/>
      <c r="O67" s="271">
        <f>SUM(O61:O66)</f>
        <v>2116.8199999999997</v>
      </c>
      <c r="P67" s="271">
        <f>SUM(P61:P66)</f>
        <v>2249.5882900000001</v>
      </c>
      <c r="Q67" s="197"/>
      <c r="R67" s="271">
        <f>SUM(R61:R66)</f>
        <v>1690.79</v>
      </c>
      <c r="S67" s="271">
        <f>SUM(S61:S66)</f>
        <v>2104.25954</v>
      </c>
      <c r="T67" s="197"/>
      <c r="U67" s="271">
        <f>SUM(U61:U66)</f>
        <v>1403.32</v>
      </c>
      <c r="V67" s="271">
        <f>SUM(V61:V66)</f>
        <v>2200.8280399999999</v>
      </c>
      <c r="W67" s="197"/>
      <c r="X67" s="271">
        <f>SUM(X61:X66)</f>
        <v>1454.47</v>
      </c>
      <c r="Y67" s="271">
        <f>SUM(Y61:Y66)</f>
        <v>2050.78332</v>
      </c>
      <c r="Z67" s="197"/>
      <c r="AA67" s="271">
        <f>SUM(AA61:AA66)</f>
        <v>2256.1999999999998</v>
      </c>
      <c r="AB67" s="271">
        <f>SUM(AB61:AB66)</f>
        <v>2055.96254</v>
      </c>
      <c r="AC67" s="197"/>
      <c r="AD67" s="271">
        <f>SUM(AD61:AD66)</f>
        <v>2980.2799999999997</v>
      </c>
      <c r="AE67" s="271">
        <f>SUM(AE61:AE66)</f>
        <v>2097.9567900000002</v>
      </c>
      <c r="AF67" s="197"/>
      <c r="AG67" s="271">
        <f>SUM(AG61:AG66)</f>
        <v>1630</v>
      </c>
      <c r="AH67" s="271">
        <f>SUM(AH61:AH66)</f>
        <v>1798.0470399999999</v>
      </c>
      <c r="AI67" s="197"/>
      <c r="AJ67" s="271">
        <f>SUM(AJ61:AJ66)</f>
        <v>1630</v>
      </c>
      <c r="AK67" s="271">
        <f>SUM(AK61:AK66)</f>
        <v>2045.4820400000001</v>
      </c>
      <c r="AL67" s="197"/>
      <c r="AM67" s="272"/>
      <c r="AN67" s="271">
        <f>SUM(AN61:AN66)</f>
        <v>24232.07</v>
      </c>
      <c r="AO67" s="271">
        <f>SUM(AO61:AO66)</f>
        <v>25486.132850000002</v>
      </c>
      <c r="AP67" s="271">
        <f>AO67-AN67</f>
        <v>1254.0628500000021</v>
      </c>
      <c r="AQ67" s="270">
        <f>((AO67-AN67)/AN67)</f>
        <v>5.1752196572558681E-2</v>
      </c>
    </row>
    <row r="68" spans="1:43" x14ac:dyDescent="0.25">
      <c r="A68" s="204">
        <v>5018</v>
      </c>
      <c r="B68" s="203" t="s">
        <v>29</v>
      </c>
      <c r="C68" s="300">
        <v>0</v>
      </c>
      <c r="D68" s="300">
        <v>0</v>
      </c>
      <c r="E68" s="298"/>
      <c r="F68" s="300">
        <v>0</v>
      </c>
      <c r="G68" s="300">
        <v>0</v>
      </c>
      <c r="H68" s="298"/>
      <c r="I68" s="300"/>
      <c r="J68" s="300">
        <v>0</v>
      </c>
      <c r="K68" s="298"/>
      <c r="L68" s="300">
        <v>0</v>
      </c>
      <c r="M68" s="300">
        <v>0</v>
      </c>
      <c r="N68" s="298"/>
      <c r="O68" s="300">
        <v>0</v>
      </c>
      <c r="P68" s="300">
        <v>0</v>
      </c>
      <c r="Q68" s="298"/>
      <c r="R68" s="300">
        <v>0</v>
      </c>
      <c r="S68" s="300">
        <v>0</v>
      </c>
      <c r="T68" s="298"/>
      <c r="U68" s="300">
        <v>0</v>
      </c>
      <c r="V68" s="300">
        <v>0</v>
      </c>
      <c r="W68" s="298"/>
      <c r="X68" s="300">
        <v>0</v>
      </c>
      <c r="Y68" s="300">
        <v>0</v>
      </c>
      <c r="Z68" s="298"/>
      <c r="AA68" s="300">
        <v>0</v>
      </c>
      <c r="AB68" s="300">
        <v>0</v>
      </c>
      <c r="AC68" s="298"/>
      <c r="AD68" s="300">
        <v>0</v>
      </c>
      <c r="AE68" s="300">
        <v>0</v>
      </c>
      <c r="AF68" s="298"/>
      <c r="AG68" s="300">
        <v>0</v>
      </c>
      <c r="AH68" s="300">
        <v>0</v>
      </c>
      <c r="AI68" s="298"/>
      <c r="AJ68" s="300">
        <v>0</v>
      </c>
      <c r="AK68" s="300">
        <v>0</v>
      </c>
      <c r="AL68" s="298"/>
      <c r="AM68" s="297"/>
      <c r="AN68" s="278">
        <f>C68+F68+I68+L68+O68+R68+U68+X68+AA68+AD68+AG68+AJ68</f>
        <v>0</v>
      </c>
      <c r="AO68" s="278">
        <f>D68+G68+J68+M68+P68+S68+V68+Y68+AB68+AE68+AH68+AK68</f>
        <v>0</v>
      </c>
      <c r="AP68" s="299">
        <f>AO68-AN68</f>
        <v>0</v>
      </c>
      <c r="AQ68" s="296"/>
    </row>
    <row r="69" spans="1:43" x14ac:dyDescent="0.25">
      <c r="A69" s="204">
        <v>5019</v>
      </c>
      <c r="B69" s="203" t="s">
        <v>30</v>
      </c>
      <c r="C69" s="300">
        <v>0</v>
      </c>
      <c r="D69" s="300">
        <v>0</v>
      </c>
      <c r="E69" s="298"/>
      <c r="F69" s="300">
        <v>0</v>
      </c>
      <c r="G69" s="300">
        <v>0</v>
      </c>
      <c r="H69" s="298"/>
      <c r="I69" s="300">
        <v>0</v>
      </c>
      <c r="J69" s="300">
        <v>0</v>
      </c>
      <c r="K69" s="298"/>
      <c r="L69" s="300">
        <v>1009</v>
      </c>
      <c r="M69" s="300">
        <v>1000</v>
      </c>
      <c r="N69" s="298"/>
      <c r="O69" s="300">
        <v>964</v>
      </c>
      <c r="P69" s="300">
        <v>1000</v>
      </c>
      <c r="Q69" s="298"/>
      <c r="R69" s="300">
        <v>0</v>
      </c>
      <c r="S69" s="300">
        <v>0</v>
      </c>
      <c r="T69" s="298"/>
      <c r="U69" s="300">
        <v>0</v>
      </c>
      <c r="V69" s="300">
        <v>0</v>
      </c>
      <c r="W69" s="298"/>
      <c r="X69" s="300">
        <v>0</v>
      </c>
      <c r="Y69" s="300">
        <v>0</v>
      </c>
      <c r="Z69" s="298"/>
      <c r="AA69" s="300">
        <v>0</v>
      </c>
      <c r="AB69" s="300">
        <v>0</v>
      </c>
      <c r="AC69" s="298"/>
      <c r="AD69" s="300">
        <v>0</v>
      </c>
      <c r="AE69" s="300">
        <v>0</v>
      </c>
      <c r="AF69" s="298"/>
      <c r="AG69" s="300">
        <v>0</v>
      </c>
      <c r="AH69" s="300">
        <v>0</v>
      </c>
      <c r="AI69" s="298"/>
      <c r="AJ69" s="300">
        <v>0</v>
      </c>
      <c r="AK69" s="300">
        <v>0</v>
      </c>
      <c r="AL69" s="298"/>
      <c r="AM69" s="297"/>
      <c r="AN69" s="278">
        <f>C69+F69+I69+L69+O69+R69+U69+X69+AA69+AD69+AG69+AJ69</f>
        <v>1973</v>
      </c>
      <c r="AO69" s="278">
        <f>D69+G69+J69+M69+P69+S69+V69+Y69+AB69+AE69+AH69+AK69</f>
        <v>2000</v>
      </c>
      <c r="AP69" s="299">
        <f>AO69-AN69</f>
        <v>27</v>
      </c>
      <c r="AQ69" s="296"/>
    </row>
    <row r="70" spans="1:43" s="190" customFormat="1" x14ac:dyDescent="0.25">
      <c r="A70" s="217">
        <v>5018</v>
      </c>
      <c r="B70" s="216" t="s">
        <v>706</v>
      </c>
      <c r="C70" s="271">
        <f>C69</f>
        <v>0</v>
      </c>
      <c r="D70" s="271">
        <f>D69</f>
        <v>0</v>
      </c>
      <c r="E70" s="197"/>
      <c r="F70" s="271">
        <f>F69</f>
        <v>0</v>
      </c>
      <c r="G70" s="271">
        <f>G69</f>
        <v>0</v>
      </c>
      <c r="H70" s="197"/>
      <c r="I70" s="271">
        <f>I69</f>
        <v>0</v>
      </c>
      <c r="J70" s="271">
        <f>J69</f>
        <v>0</v>
      </c>
      <c r="K70" s="197"/>
      <c r="L70" s="271">
        <f>L69</f>
        <v>1009</v>
      </c>
      <c r="M70" s="271">
        <f>M69</f>
        <v>1000</v>
      </c>
      <c r="N70" s="197"/>
      <c r="O70" s="271">
        <f>O69</f>
        <v>964</v>
      </c>
      <c r="P70" s="271">
        <f>P69</f>
        <v>1000</v>
      </c>
      <c r="Q70" s="197"/>
      <c r="R70" s="271">
        <f>R69</f>
        <v>0</v>
      </c>
      <c r="S70" s="271">
        <f>S69</f>
        <v>0</v>
      </c>
      <c r="T70" s="197"/>
      <c r="U70" s="271">
        <f>U69</f>
        <v>0</v>
      </c>
      <c r="V70" s="271">
        <f>V69</f>
        <v>0</v>
      </c>
      <c r="W70" s="197"/>
      <c r="X70" s="271">
        <f>X69</f>
        <v>0</v>
      </c>
      <c r="Y70" s="271">
        <f>Y69</f>
        <v>0</v>
      </c>
      <c r="Z70" s="197"/>
      <c r="AA70" s="271">
        <f>AA69</f>
        <v>0</v>
      </c>
      <c r="AB70" s="271">
        <f>AB69</f>
        <v>0</v>
      </c>
      <c r="AC70" s="197"/>
      <c r="AD70" s="271">
        <f>AD69</f>
        <v>0</v>
      </c>
      <c r="AE70" s="271">
        <f>AE69</f>
        <v>0</v>
      </c>
      <c r="AF70" s="197"/>
      <c r="AG70" s="271">
        <f>AG69</f>
        <v>0</v>
      </c>
      <c r="AH70" s="271">
        <f>AH69</f>
        <v>0</v>
      </c>
      <c r="AI70" s="197"/>
      <c r="AJ70" s="271">
        <f>AJ69</f>
        <v>0</v>
      </c>
      <c r="AK70" s="271">
        <f>AK69</f>
        <v>0</v>
      </c>
      <c r="AL70" s="197"/>
      <c r="AM70" s="272"/>
      <c r="AN70" s="271">
        <f>SUM(AN68:AN69)</f>
        <v>1973</v>
      </c>
      <c r="AO70" s="271">
        <f>SUM(AO68:AO69)</f>
        <v>2000</v>
      </c>
      <c r="AP70" s="271">
        <f>AO70-AN70</f>
        <v>27</v>
      </c>
      <c r="AQ70" s="270">
        <f>((AO70-AN70)/AN70)</f>
        <v>1.3684744044602128E-2</v>
      </c>
    </row>
    <row r="71" spans="1:43" x14ac:dyDescent="0.25">
      <c r="A71" s="209">
        <v>5023</v>
      </c>
      <c r="B71" s="208" t="s">
        <v>31</v>
      </c>
      <c r="C71" s="289">
        <v>250</v>
      </c>
      <c r="D71" s="289">
        <v>50</v>
      </c>
      <c r="E71" s="298"/>
      <c r="F71" s="289">
        <v>125</v>
      </c>
      <c r="G71" s="289">
        <v>50</v>
      </c>
      <c r="H71" s="298"/>
      <c r="I71" s="289">
        <v>0</v>
      </c>
      <c r="J71" s="289">
        <v>50</v>
      </c>
      <c r="K71" s="298"/>
      <c r="L71" s="289">
        <v>0</v>
      </c>
      <c r="M71" s="289">
        <v>50</v>
      </c>
      <c r="N71" s="298"/>
      <c r="O71" s="289">
        <v>0</v>
      </c>
      <c r="P71" s="289">
        <v>50</v>
      </c>
      <c r="Q71" s="298"/>
      <c r="R71" s="289">
        <v>0</v>
      </c>
      <c r="S71" s="289">
        <v>50</v>
      </c>
      <c r="T71" s="298"/>
      <c r="U71" s="289">
        <v>0</v>
      </c>
      <c r="V71" s="289">
        <v>50</v>
      </c>
      <c r="W71" s="298"/>
      <c r="X71" s="289">
        <v>145</v>
      </c>
      <c r="Y71" s="289">
        <v>50</v>
      </c>
      <c r="Z71" s="298"/>
      <c r="AA71" s="289">
        <v>0</v>
      </c>
      <c r="AB71" s="289">
        <v>50</v>
      </c>
      <c r="AC71" s="298"/>
      <c r="AD71" s="289">
        <v>0</v>
      </c>
      <c r="AE71" s="289">
        <v>50</v>
      </c>
      <c r="AF71" s="298"/>
      <c r="AG71" s="289">
        <v>0</v>
      </c>
      <c r="AH71" s="289">
        <v>50</v>
      </c>
      <c r="AI71" s="298"/>
      <c r="AJ71" s="289">
        <v>0</v>
      </c>
      <c r="AK71" s="289">
        <v>50</v>
      </c>
      <c r="AL71" s="298"/>
      <c r="AM71" s="297"/>
      <c r="AN71" s="287">
        <f>C71+F71+I71+L71+O71+R71+U71+X71+AA71+AD71+AG71+AJ71</f>
        <v>520</v>
      </c>
      <c r="AO71" s="287">
        <f>D71+G71+J71+M71+P71+S71+V71+Y71+AB71+AE71+AH71+AK71</f>
        <v>600</v>
      </c>
      <c r="AP71" s="286">
        <f>AO71-AN71</f>
        <v>80</v>
      </c>
      <c r="AQ71" s="296"/>
    </row>
    <row r="72" spans="1:43" x14ac:dyDescent="0.25">
      <c r="A72" s="209">
        <v>5025</v>
      </c>
      <c r="B72" s="208" t="s">
        <v>32</v>
      </c>
      <c r="C72" s="289">
        <v>218.33</v>
      </c>
      <c r="D72" s="289">
        <v>175</v>
      </c>
      <c r="E72" s="298"/>
      <c r="F72" s="289">
        <v>46.9</v>
      </c>
      <c r="G72" s="289">
        <v>175</v>
      </c>
      <c r="H72" s="298"/>
      <c r="I72" s="289">
        <v>361.5</v>
      </c>
      <c r="J72" s="289">
        <v>175</v>
      </c>
      <c r="K72" s="298"/>
      <c r="L72" s="289">
        <v>429.38</v>
      </c>
      <c r="M72" s="289">
        <v>175</v>
      </c>
      <c r="N72" s="298"/>
      <c r="O72" s="289">
        <v>190.87</v>
      </c>
      <c r="P72" s="289">
        <v>175</v>
      </c>
      <c r="Q72" s="298"/>
      <c r="R72" s="289">
        <v>87.86</v>
      </c>
      <c r="S72" s="289">
        <v>175</v>
      </c>
      <c r="T72" s="298"/>
      <c r="U72" s="289">
        <v>240.27</v>
      </c>
      <c r="V72" s="289">
        <v>175</v>
      </c>
      <c r="W72" s="298"/>
      <c r="X72" s="289">
        <v>140.31</v>
      </c>
      <c r="Y72" s="289">
        <v>175</v>
      </c>
      <c r="Z72" s="298"/>
      <c r="AA72" s="289">
        <v>16.14</v>
      </c>
      <c r="AB72" s="289">
        <v>175</v>
      </c>
      <c r="AC72" s="298"/>
      <c r="AD72" s="289">
        <v>0</v>
      </c>
      <c r="AE72" s="289">
        <v>175</v>
      </c>
      <c r="AF72" s="298"/>
      <c r="AG72" s="289">
        <v>0</v>
      </c>
      <c r="AH72" s="289">
        <v>175</v>
      </c>
      <c r="AI72" s="298"/>
      <c r="AJ72" s="289">
        <v>0</v>
      </c>
      <c r="AK72" s="289">
        <v>175</v>
      </c>
      <c r="AL72" s="298"/>
      <c r="AM72" s="297"/>
      <c r="AN72" s="287">
        <f>C72+F72+I72+L72+O72+R72+U72+X72+AA72+AD72+AG72+AJ72</f>
        <v>1731.56</v>
      </c>
      <c r="AO72" s="287">
        <f>D72+G72+J72+M72+P72+S72+V72+Y72+AB72+AE72+AH72+AK72</f>
        <v>2100</v>
      </c>
      <c r="AP72" s="286">
        <f>AO72-AN72</f>
        <v>368.44000000000005</v>
      </c>
      <c r="AQ72" s="296"/>
    </row>
    <row r="73" spans="1:43" x14ac:dyDescent="0.25">
      <c r="A73" s="209">
        <v>5030</v>
      </c>
      <c r="B73" s="208" t="s">
        <v>33</v>
      </c>
      <c r="C73" s="289">
        <v>0</v>
      </c>
      <c r="D73" s="289">
        <v>0</v>
      </c>
      <c r="E73" s="298"/>
      <c r="F73" s="289">
        <v>0</v>
      </c>
      <c r="G73" s="289">
        <v>0</v>
      </c>
      <c r="H73" s="298"/>
      <c r="I73" s="289">
        <v>0</v>
      </c>
      <c r="J73" s="289">
        <v>0</v>
      </c>
      <c r="K73" s="298"/>
      <c r="L73" s="289">
        <v>0</v>
      </c>
      <c r="M73" s="289">
        <v>0</v>
      </c>
      <c r="N73" s="298"/>
      <c r="O73" s="289">
        <v>0</v>
      </c>
      <c r="P73" s="289"/>
      <c r="Q73" s="298"/>
      <c r="R73" s="289">
        <v>0</v>
      </c>
      <c r="S73" s="289">
        <v>0</v>
      </c>
      <c r="T73" s="298"/>
      <c r="U73" s="289">
        <v>0</v>
      </c>
      <c r="V73" s="289">
        <v>0</v>
      </c>
      <c r="W73" s="298"/>
      <c r="X73" s="289">
        <v>0</v>
      </c>
      <c r="Y73" s="289">
        <v>0</v>
      </c>
      <c r="Z73" s="298"/>
      <c r="AA73" s="289">
        <v>0</v>
      </c>
      <c r="AB73" s="289">
        <v>0</v>
      </c>
      <c r="AC73" s="298"/>
      <c r="AD73" s="289">
        <v>0</v>
      </c>
      <c r="AE73" s="289">
        <v>0</v>
      </c>
      <c r="AF73" s="298"/>
      <c r="AG73" s="289">
        <v>0</v>
      </c>
      <c r="AH73" s="289">
        <v>0</v>
      </c>
      <c r="AI73" s="298"/>
      <c r="AJ73" s="289">
        <v>0</v>
      </c>
      <c r="AK73" s="289">
        <v>0</v>
      </c>
      <c r="AL73" s="298"/>
      <c r="AM73" s="297"/>
      <c r="AN73" s="287">
        <f>C73+F73+I73+L73+O73+R73+U73+X73+AA73+AD73+AG73+AJ73</f>
        <v>0</v>
      </c>
      <c r="AO73" s="287">
        <f>D73+G73+J73+M73+P73+S73+V73+Y73+AB73+AE73+AH73+AK73</f>
        <v>0</v>
      </c>
      <c r="AP73" s="286">
        <f>AO73-AN73</f>
        <v>0</v>
      </c>
      <c r="AQ73" s="296"/>
    </row>
    <row r="74" spans="1:43" x14ac:dyDescent="0.25">
      <c r="A74" s="209">
        <v>5032</v>
      </c>
      <c r="B74" s="208" t="s">
        <v>34</v>
      </c>
      <c r="C74" s="289">
        <v>37.17</v>
      </c>
      <c r="D74" s="289">
        <v>0</v>
      </c>
      <c r="E74" s="298"/>
      <c r="F74" s="289">
        <v>72.040000000000006</v>
      </c>
      <c r="G74" s="289">
        <v>0</v>
      </c>
      <c r="H74" s="298"/>
      <c r="I74" s="289">
        <v>0</v>
      </c>
      <c r="J74" s="289">
        <v>0</v>
      </c>
      <c r="K74" s="298"/>
      <c r="L74" s="289">
        <v>0</v>
      </c>
      <c r="M74" s="289">
        <v>0</v>
      </c>
      <c r="N74" s="298"/>
      <c r="O74" s="289">
        <v>0</v>
      </c>
      <c r="P74" s="289">
        <v>0</v>
      </c>
      <c r="Q74" s="298"/>
      <c r="R74" s="289">
        <v>0</v>
      </c>
      <c r="S74" s="289">
        <v>0</v>
      </c>
      <c r="T74" s="298"/>
      <c r="U74" s="289">
        <v>66.47</v>
      </c>
      <c r="V74" s="289">
        <v>0</v>
      </c>
      <c r="W74" s="298"/>
      <c r="X74" s="289">
        <v>0</v>
      </c>
      <c r="Y74" s="289">
        <v>0</v>
      </c>
      <c r="Z74" s="298"/>
      <c r="AA74" s="289">
        <v>0</v>
      </c>
      <c r="AB74" s="289">
        <v>0</v>
      </c>
      <c r="AC74" s="298"/>
      <c r="AD74" s="289">
        <v>104.61</v>
      </c>
      <c r="AE74" s="289">
        <v>0</v>
      </c>
      <c r="AF74" s="298"/>
      <c r="AG74" s="289">
        <v>0</v>
      </c>
      <c r="AH74" s="289">
        <v>0</v>
      </c>
      <c r="AI74" s="298"/>
      <c r="AJ74" s="289">
        <v>0</v>
      </c>
      <c r="AK74" s="289">
        <v>0</v>
      </c>
      <c r="AL74" s="298"/>
      <c r="AM74" s="297"/>
      <c r="AN74" s="287">
        <f>C74+F74+I74+L74+O74+R74+U74+X74+AA74+AD74+AG74+AJ74</f>
        <v>280.29000000000002</v>
      </c>
      <c r="AO74" s="287">
        <f>D74+G74+J74+M74+P74+S74+V74+Y74+AB74+AE74+AH74+AK74</f>
        <v>0</v>
      </c>
      <c r="AP74" s="286">
        <f>AO74-AN74</f>
        <v>-280.29000000000002</v>
      </c>
      <c r="AQ74" s="296"/>
    </row>
    <row r="75" spans="1:43" s="190" customFormat="1" x14ac:dyDescent="0.25">
      <c r="A75" s="193">
        <v>5030</v>
      </c>
      <c r="B75" s="192" t="s">
        <v>705</v>
      </c>
      <c r="C75" s="271">
        <f>SUM(C71:C74)</f>
        <v>505.50000000000006</v>
      </c>
      <c r="D75" s="271">
        <f>SUM(D71:D74)</f>
        <v>225</v>
      </c>
      <c r="E75" s="197"/>
      <c r="F75" s="271">
        <f>SUM(F71:F74)</f>
        <v>243.94</v>
      </c>
      <c r="G75" s="271">
        <f>SUM(G71:G74)</f>
        <v>225</v>
      </c>
      <c r="H75" s="197"/>
      <c r="I75" s="271">
        <f>SUM(I71:I74)</f>
        <v>361.5</v>
      </c>
      <c r="J75" s="271">
        <f>SUM(J71:J74)</f>
        <v>225</v>
      </c>
      <c r="K75" s="197"/>
      <c r="L75" s="271">
        <f>SUM(L71:L74)</f>
        <v>429.38</v>
      </c>
      <c r="M75" s="271">
        <f>SUM(M71:M74)</f>
        <v>225</v>
      </c>
      <c r="N75" s="197"/>
      <c r="O75" s="271">
        <f>SUM(O71:O74)</f>
        <v>190.87</v>
      </c>
      <c r="P75" s="271">
        <f>SUM(P71:P74)</f>
        <v>225</v>
      </c>
      <c r="Q75" s="197"/>
      <c r="R75" s="271">
        <f>SUM(R71:R74)</f>
        <v>87.86</v>
      </c>
      <c r="S75" s="271">
        <f>SUM(S71:S74)</f>
        <v>225</v>
      </c>
      <c r="T75" s="197"/>
      <c r="U75" s="271">
        <f>SUM(U71:U74)</f>
        <v>306.74</v>
      </c>
      <c r="V75" s="271">
        <f>SUM(V71:V74)</f>
        <v>225</v>
      </c>
      <c r="W75" s="197"/>
      <c r="X75" s="271">
        <f>SUM(X71:X74)</f>
        <v>285.31</v>
      </c>
      <c r="Y75" s="271">
        <f>SUM(Y71:Y74)</f>
        <v>225</v>
      </c>
      <c r="Z75" s="197"/>
      <c r="AA75" s="271">
        <f>SUM(AA71:AA74)</f>
        <v>16.14</v>
      </c>
      <c r="AB75" s="271">
        <f>SUM(AB71:AB74)</f>
        <v>225</v>
      </c>
      <c r="AC75" s="197"/>
      <c r="AD75" s="271">
        <f>SUM(AD71:AD74)</f>
        <v>104.61</v>
      </c>
      <c r="AE75" s="271">
        <f>SUM(AE71:AE74)</f>
        <v>225</v>
      </c>
      <c r="AF75" s="197"/>
      <c r="AG75" s="271">
        <f>SUM(AG71:AG74)</f>
        <v>0</v>
      </c>
      <c r="AH75" s="271">
        <f>SUM(AH71:AH74)</f>
        <v>225</v>
      </c>
      <c r="AI75" s="197"/>
      <c r="AJ75" s="271">
        <f>SUM(AJ71:AJ74)</f>
        <v>0</v>
      </c>
      <c r="AK75" s="271">
        <f>SUM(AK71:AK74)</f>
        <v>225</v>
      </c>
      <c r="AL75" s="197"/>
      <c r="AM75" s="272"/>
      <c r="AN75" s="271">
        <f>SUM(AN71:AN74)</f>
        <v>2531.85</v>
      </c>
      <c r="AO75" s="271">
        <f>SUM(AO71:AO74)</f>
        <v>2700</v>
      </c>
      <c r="AP75" s="271">
        <f>AO75-AN75</f>
        <v>168.15000000000009</v>
      </c>
      <c r="AQ75" s="270">
        <f>((AO75-AN75)/AN75)</f>
        <v>6.6413887078618436E-2</v>
      </c>
    </row>
    <row r="76" spans="1:43" x14ac:dyDescent="0.25">
      <c r="A76" s="204">
        <v>5031</v>
      </c>
      <c r="B76" s="203" t="s">
        <v>35</v>
      </c>
      <c r="C76" s="295">
        <v>167.4</v>
      </c>
      <c r="D76" s="295">
        <v>167.4</v>
      </c>
      <c r="E76" s="293"/>
      <c r="F76" s="295">
        <v>2266.1799999999998</v>
      </c>
      <c r="G76" s="295">
        <v>2266.1799999999998</v>
      </c>
      <c r="H76" s="293"/>
      <c r="I76" s="295">
        <v>117.19</v>
      </c>
      <c r="J76" s="295">
        <v>117.19</v>
      </c>
      <c r="K76" s="293"/>
      <c r="L76" s="295">
        <v>430.8</v>
      </c>
      <c r="M76" s="295">
        <v>430.8</v>
      </c>
      <c r="N76" s="293"/>
      <c r="O76" s="295">
        <v>245.92</v>
      </c>
      <c r="P76" s="295">
        <v>245.92</v>
      </c>
      <c r="Q76" s="293"/>
      <c r="R76" s="295">
        <v>31.57</v>
      </c>
      <c r="S76" s="295">
        <v>31.57</v>
      </c>
      <c r="T76" s="293"/>
      <c r="U76" s="295">
        <v>196.9</v>
      </c>
      <c r="V76" s="295">
        <v>196.9</v>
      </c>
      <c r="W76" s="293"/>
      <c r="X76" s="295">
        <v>-24.23</v>
      </c>
      <c r="Y76" s="295"/>
      <c r="Z76" s="293"/>
      <c r="AA76" s="295">
        <v>0</v>
      </c>
      <c r="AB76" s="295">
        <v>0</v>
      </c>
      <c r="AC76" s="293"/>
      <c r="AD76" s="295">
        <v>79.47</v>
      </c>
      <c r="AE76" s="295">
        <v>79.47</v>
      </c>
      <c r="AF76" s="293"/>
      <c r="AG76" s="295">
        <v>0</v>
      </c>
      <c r="AH76" s="295">
        <v>0</v>
      </c>
      <c r="AI76" s="293"/>
      <c r="AJ76" s="295">
        <v>0</v>
      </c>
      <c r="AK76" s="295">
        <v>0</v>
      </c>
      <c r="AL76" s="293"/>
      <c r="AM76" s="292"/>
      <c r="AN76" s="278">
        <f>C76+F76+I76+L76+O76+R76+U76+X76+AA76+AD76+AG76+AJ76</f>
        <v>3511.2000000000003</v>
      </c>
      <c r="AO76" s="278">
        <f>D76+G76+J76+M76+P76+S76+V76+Y76+AB76+AE76+AH76+AK76</f>
        <v>3535.4300000000003</v>
      </c>
      <c r="AP76" s="277">
        <f>AO76-AN76</f>
        <v>24.230000000000018</v>
      </c>
      <c r="AQ76" s="291"/>
    </row>
    <row r="77" spans="1:43" x14ac:dyDescent="0.25">
      <c r="A77" s="204">
        <v>5033</v>
      </c>
      <c r="B77" s="203" t="s">
        <v>36</v>
      </c>
      <c r="C77" s="295">
        <v>102</v>
      </c>
      <c r="D77" s="295">
        <v>102</v>
      </c>
      <c r="E77" s="293"/>
      <c r="F77" s="295">
        <v>100.25</v>
      </c>
      <c r="G77" s="295">
        <v>100.25</v>
      </c>
      <c r="H77" s="293"/>
      <c r="I77" s="295">
        <v>102</v>
      </c>
      <c r="J77" s="295">
        <v>102</v>
      </c>
      <c r="K77" s="293"/>
      <c r="L77" s="295">
        <v>102</v>
      </c>
      <c r="M77" s="295">
        <v>102</v>
      </c>
      <c r="N77" s="293"/>
      <c r="O77" s="295">
        <v>102</v>
      </c>
      <c r="P77" s="295">
        <v>102</v>
      </c>
      <c r="Q77" s="293"/>
      <c r="R77" s="295">
        <v>195.25</v>
      </c>
      <c r="S77" s="295">
        <v>195.25</v>
      </c>
      <c r="T77" s="293"/>
      <c r="U77" s="295">
        <v>100.25</v>
      </c>
      <c r="V77" s="295">
        <v>100.25</v>
      </c>
      <c r="W77" s="293"/>
      <c r="X77" s="295">
        <v>7</v>
      </c>
      <c r="Y77" s="295">
        <v>7</v>
      </c>
      <c r="Z77" s="293"/>
      <c r="AA77" s="295">
        <v>102</v>
      </c>
      <c r="AB77" s="295">
        <v>102</v>
      </c>
      <c r="AC77" s="293"/>
      <c r="AD77" s="295">
        <v>107</v>
      </c>
      <c r="AE77" s="295">
        <v>107</v>
      </c>
      <c r="AF77" s="293"/>
      <c r="AG77" s="295">
        <v>100</v>
      </c>
      <c r="AH77" s="295">
        <v>100</v>
      </c>
      <c r="AI77" s="293"/>
      <c r="AJ77" s="295">
        <v>100</v>
      </c>
      <c r="AK77" s="295">
        <v>100</v>
      </c>
      <c r="AL77" s="293"/>
      <c r="AM77" s="292"/>
      <c r="AN77" s="278">
        <f>C77+F77+I77+L77+O77+R77+U77+X77+AA77+AD77+AG77+AJ77</f>
        <v>1219.75</v>
      </c>
      <c r="AO77" s="278">
        <f>D77+G77+J77+M77+P77+S77+V77+Y77+AB77+AE77+AH77+AK77</f>
        <v>1219.75</v>
      </c>
      <c r="AP77" s="277">
        <f>AO77-AN77</f>
        <v>0</v>
      </c>
      <c r="AQ77" s="291"/>
    </row>
    <row r="78" spans="1:43" x14ac:dyDescent="0.25">
      <c r="A78" s="204">
        <v>5035</v>
      </c>
      <c r="B78" s="203" t="s">
        <v>37</v>
      </c>
      <c r="C78" s="295">
        <v>783.79</v>
      </c>
      <c r="D78" s="295">
        <f>D96*7.7%</f>
        <v>947.09922999999992</v>
      </c>
      <c r="E78" s="293"/>
      <c r="F78" s="295">
        <v>677.68</v>
      </c>
      <c r="G78" s="295">
        <f>G96*7.7%</f>
        <v>947.09922999999992</v>
      </c>
      <c r="H78" s="293"/>
      <c r="I78" s="295">
        <v>677.87</v>
      </c>
      <c r="J78" s="295">
        <f>J96*7.7%</f>
        <v>947.09922999999992</v>
      </c>
      <c r="K78" s="293"/>
      <c r="L78" s="295">
        <v>742.23</v>
      </c>
      <c r="M78" s="295">
        <f>M96*7.7%</f>
        <v>947.09922999999992</v>
      </c>
      <c r="N78" s="293"/>
      <c r="O78" s="295">
        <v>730.64</v>
      </c>
      <c r="P78" s="295">
        <f>P96*7.7%</f>
        <v>947.09922999999992</v>
      </c>
      <c r="Q78" s="293"/>
      <c r="R78" s="295">
        <v>663.73</v>
      </c>
      <c r="S78" s="295">
        <f>S96*7.7%</f>
        <v>947.09922999999992</v>
      </c>
      <c r="T78" s="293"/>
      <c r="U78" s="295">
        <v>622.54</v>
      </c>
      <c r="V78" s="295">
        <f>V96*7.7%</f>
        <v>947.09922999999992</v>
      </c>
      <c r="W78" s="293"/>
      <c r="X78" s="295">
        <v>737.49</v>
      </c>
      <c r="Y78" s="295">
        <f>Y96*7.7%</f>
        <v>947.09922999999992</v>
      </c>
      <c r="Z78" s="293"/>
      <c r="AA78" s="295">
        <v>740.95</v>
      </c>
      <c r="AB78" s="295">
        <f>AB96*7.7%</f>
        <v>947.09922999999992</v>
      </c>
      <c r="AC78" s="293"/>
      <c r="AD78" s="295">
        <v>723.78</v>
      </c>
      <c r="AE78" s="295">
        <f>AE96*7.7%</f>
        <v>947.09922999999992</v>
      </c>
      <c r="AF78" s="293"/>
      <c r="AG78" s="295">
        <f>AG96*7.7%</f>
        <v>690.43281999999999</v>
      </c>
      <c r="AH78" s="295">
        <f>AH96*7.7%</f>
        <v>947.09922999999992</v>
      </c>
      <c r="AI78" s="293"/>
      <c r="AJ78" s="295">
        <f>AJ96*7.7%</f>
        <v>690.43281999999999</v>
      </c>
      <c r="AK78" s="295">
        <f>AK96*7.7%</f>
        <v>947.09922999999992</v>
      </c>
      <c r="AL78" s="293"/>
      <c r="AM78" s="292"/>
      <c r="AN78" s="278">
        <f>C78+F78+I78+L78+O78+R78+U78+X78+AA78+AD78+AG78+AJ78</f>
        <v>8481.5656399999989</v>
      </c>
      <c r="AO78" s="278">
        <f>D78+G78+J78+M78+P78+S78+V78+Y78+AB78+AE78+AH78+AK78</f>
        <v>11365.190759999999</v>
      </c>
      <c r="AP78" s="277">
        <f>AO78-AN78</f>
        <v>2883.6251200000006</v>
      </c>
      <c r="AQ78" s="291"/>
    </row>
    <row r="79" spans="1:43" x14ac:dyDescent="0.25">
      <c r="A79" s="204">
        <v>5039</v>
      </c>
      <c r="B79" s="203" t="s">
        <v>38</v>
      </c>
      <c r="C79" s="295">
        <v>0</v>
      </c>
      <c r="D79" s="295">
        <v>0</v>
      </c>
      <c r="E79" s="293"/>
      <c r="F79" s="295">
        <v>202</v>
      </c>
      <c r="G79" s="295">
        <v>202</v>
      </c>
      <c r="H79" s="293"/>
      <c r="I79" s="295">
        <v>36.67</v>
      </c>
      <c r="J79" s="295">
        <v>36.67</v>
      </c>
      <c r="K79" s="293"/>
      <c r="L79" s="295">
        <v>63</v>
      </c>
      <c r="M79" s="295">
        <v>63</v>
      </c>
      <c r="N79" s="293"/>
      <c r="O79" s="295">
        <v>201</v>
      </c>
      <c r="P79" s="295">
        <v>201</v>
      </c>
      <c r="Q79" s="293"/>
      <c r="R79" s="295">
        <v>0</v>
      </c>
      <c r="S79" s="295">
        <v>0</v>
      </c>
      <c r="T79" s="293"/>
      <c r="U79" s="295">
        <v>0</v>
      </c>
      <c r="V79" s="295">
        <v>0</v>
      </c>
      <c r="W79" s="293"/>
      <c r="X79" s="295">
        <v>0</v>
      </c>
      <c r="Y79" s="295">
        <v>0</v>
      </c>
      <c r="Z79" s="293"/>
      <c r="AA79" s="295">
        <v>200</v>
      </c>
      <c r="AB79" s="295">
        <v>200</v>
      </c>
      <c r="AC79" s="293"/>
      <c r="AD79" s="295">
        <v>0</v>
      </c>
      <c r="AE79" s="295">
        <v>200</v>
      </c>
      <c r="AF79" s="293"/>
      <c r="AG79" s="295">
        <v>0</v>
      </c>
      <c r="AH79" s="295">
        <v>200</v>
      </c>
      <c r="AI79" s="293"/>
      <c r="AJ79" s="295">
        <v>0</v>
      </c>
      <c r="AK79" s="295">
        <v>200</v>
      </c>
      <c r="AL79" s="293"/>
      <c r="AM79" s="292"/>
      <c r="AN79" s="278">
        <f>C79+F79+I79+L79+O79+R79+U79+X79+AA79+AD79+AG79+AJ79</f>
        <v>702.67000000000007</v>
      </c>
      <c r="AO79" s="278">
        <f>D79+G79+J79+M79+P79+S79+V79+Y79+AB79+AE79+AH79+AK79</f>
        <v>1302.67</v>
      </c>
      <c r="AP79" s="277">
        <f>AO79-AN79</f>
        <v>600</v>
      </c>
      <c r="AQ79" s="291"/>
    </row>
    <row r="80" spans="1:43" x14ac:dyDescent="0.25">
      <c r="A80" s="204">
        <v>5048</v>
      </c>
      <c r="B80" s="203" t="s">
        <v>39</v>
      </c>
      <c r="C80" s="295">
        <v>776.46</v>
      </c>
      <c r="D80" s="295">
        <v>776.46</v>
      </c>
      <c r="E80" s="293"/>
      <c r="F80" s="295">
        <v>776.46</v>
      </c>
      <c r="G80" s="295">
        <v>776.46</v>
      </c>
      <c r="H80" s="293"/>
      <c r="I80" s="295">
        <v>776.46</v>
      </c>
      <c r="J80" s="295">
        <v>776.46</v>
      </c>
      <c r="K80" s="293"/>
      <c r="L80" s="295">
        <v>776.46</v>
      </c>
      <c r="M80" s="295">
        <v>776.46</v>
      </c>
      <c r="N80" s="293"/>
      <c r="O80" s="295">
        <v>776.46</v>
      </c>
      <c r="P80" s="295">
        <v>776.46</v>
      </c>
      <c r="Q80" s="293"/>
      <c r="R80" s="295">
        <v>776.46</v>
      </c>
      <c r="S80" s="295">
        <v>776.46</v>
      </c>
      <c r="T80" s="293"/>
      <c r="U80" s="295">
        <v>776.46</v>
      </c>
      <c r="V80" s="295">
        <v>776.46</v>
      </c>
      <c r="W80" s="293"/>
      <c r="X80" s="295">
        <v>776.46</v>
      </c>
      <c r="Y80" s="295">
        <v>776.46</v>
      </c>
      <c r="Z80" s="293"/>
      <c r="AA80" s="295">
        <v>776.46</v>
      </c>
      <c r="AB80" s="295">
        <v>776.46</v>
      </c>
      <c r="AC80" s="293"/>
      <c r="AD80" s="295">
        <v>776.46</v>
      </c>
      <c r="AE80" s="295">
        <v>776.46</v>
      </c>
      <c r="AF80" s="293"/>
      <c r="AG80" s="295">
        <v>776.46</v>
      </c>
      <c r="AH80" s="295">
        <v>776.46</v>
      </c>
      <c r="AI80" s="293"/>
      <c r="AJ80" s="295">
        <v>776.46</v>
      </c>
      <c r="AK80" s="295">
        <v>776.46</v>
      </c>
      <c r="AL80" s="293"/>
      <c r="AM80" s="292"/>
      <c r="AN80" s="278">
        <f>C80+F80+I80+L80+O80+R80+U80+X80+AA80+AD80+AG80+AJ80</f>
        <v>9317.52</v>
      </c>
      <c r="AO80" s="278">
        <f>D80+G80+J80+M80+P80+S80+V80+Y80+AB80+AE80+AH80+AK80</f>
        <v>9317.52</v>
      </c>
      <c r="AP80" s="277">
        <f>AO80-AN80</f>
        <v>0</v>
      </c>
      <c r="AQ80" s="291"/>
    </row>
    <row r="81" spans="1:43" x14ac:dyDescent="0.25">
      <c r="A81" s="204">
        <v>5049</v>
      </c>
      <c r="B81" s="203" t="s">
        <v>40</v>
      </c>
      <c r="C81" s="295">
        <v>0</v>
      </c>
      <c r="D81" s="295">
        <v>0</v>
      </c>
      <c r="E81" s="293"/>
      <c r="F81" s="295">
        <v>0</v>
      </c>
      <c r="G81" s="295">
        <v>0</v>
      </c>
      <c r="H81" s="293"/>
      <c r="I81" s="295">
        <v>0</v>
      </c>
      <c r="J81" s="295">
        <v>0</v>
      </c>
      <c r="K81" s="293"/>
      <c r="L81" s="295">
        <v>433.65</v>
      </c>
      <c r="M81" s="295">
        <v>433.65</v>
      </c>
      <c r="N81" s="293"/>
      <c r="O81" s="295">
        <v>0</v>
      </c>
      <c r="P81" s="295">
        <v>0</v>
      </c>
      <c r="Q81" s="293"/>
      <c r="R81" s="295">
        <v>0</v>
      </c>
      <c r="S81" s="295">
        <v>0</v>
      </c>
      <c r="T81" s="293"/>
      <c r="U81" s="295">
        <v>0</v>
      </c>
      <c r="V81" s="295">
        <v>0</v>
      </c>
      <c r="W81" s="293"/>
      <c r="X81" s="295">
        <v>0</v>
      </c>
      <c r="Y81" s="295">
        <v>0</v>
      </c>
      <c r="Z81" s="293"/>
      <c r="AA81" s="295">
        <v>0</v>
      </c>
      <c r="AB81" s="295">
        <v>0</v>
      </c>
      <c r="AC81" s="293"/>
      <c r="AD81" s="295">
        <v>0</v>
      </c>
      <c r="AE81" s="295">
        <v>0</v>
      </c>
      <c r="AF81" s="293"/>
      <c r="AG81" s="295">
        <v>0</v>
      </c>
      <c r="AH81" s="295">
        <v>0</v>
      </c>
      <c r="AI81" s="293"/>
      <c r="AJ81" s="295">
        <v>0</v>
      </c>
      <c r="AK81" s="295">
        <v>0</v>
      </c>
      <c r="AL81" s="293"/>
      <c r="AM81" s="292"/>
      <c r="AN81" s="278">
        <f>C81+F81+I81+L81+O81+R81+U81+X81+AA81+AD81+AG81+AJ81</f>
        <v>433.65</v>
      </c>
      <c r="AO81" s="278">
        <f>D81+G81+J81+M81+P81+S81+V81+Y81+AB81+AE81+AH81+AK81</f>
        <v>433.65</v>
      </c>
      <c r="AP81" s="277">
        <f>AO81-AN81</f>
        <v>0</v>
      </c>
      <c r="AQ81" s="291"/>
    </row>
    <row r="82" spans="1:43" x14ac:dyDescent="0.25">
      <c r="A82" s="204">
        <v>5051</v>
      </c>
      <c r="B82" s="203" t="s">
        <v>41</v>
      </c>
      <c r="C82" s="295">
        <v>230</v>
      </c>
      <c r="D82" s="295">
        <v>230</v>
      </c>
      <c r="E82" s="293"/>
      <c r="F82" s="295">
        <v>230</v>
      </c>
      <c r="G82" s="295">
        <v>230</v>
      </c>
      <c r="H82" s="293"/>
      <c r="I82" s="295">
        <v>230</v>
      </c>
      <c r="J82" s="295">
        <v>230</v>
      </c>
      <c r="K82" s="293"/>
      <c r="L82" s="295">
        <v>230</v>
      </c>
      <c r="M82" s="295">
        <v>230</v>
      </c>
      <c r="N82" s="293"/>
      <c r="O82" s="295">
        <v>230</v>
      </c>
      <c r="P82" s="295">
        <v>230</v>
      </c>
      <c r="Q82" s="293"/>
      <c r="R82" s="295">
        <v>115</v>
      </c>
      <c r="S82" s="295">
        <v>115</v>
      </c>
      <c r="T82" s="293"/>
      <c r="U82" s="295">
        <v>115</v>
      </c>
      <c r="V82" s="295">
        <v>115</v>
      </c>
      <c r="W82" s="293"/>
      <c r="X82" s="295">
        <v>230</v>
      </c>
      <c r="Y82" s="295">
        <v>230</v>
      </c>
      <c r="Z82" s="293"/>
      <c r="AA82" s="295">
        <v>230</v>
      </c>
      <c r="AB82" s="295">
        <v>230</v>
      </c>
      <c r="AC82" s="293"/>
      <c r="AD82" s="295">
        <v>230</v>
      </c>
      <c r="AE82" s="295">
        <v>230</v>
      </c>
      <c r="AF82" s="293"/>
      <c r="AG82" s="295">
        <v>230</v>
      </c>
      <c r="AH82" s="295">
        <v>230</v>
      </c>
      <c r="AI82" s="293"/>
      <c r="AJ82" s="295">
        <v>230</v>
      </c>
      <c r="AK82" s="295">
        <v>230</v>
      </c>
      <c r="AL82" s="293"/>
      <c r="AM82" s="292"/>
      <c r="AN82" s="278">
        <f>C82+F82+I82+L82+O82+R82+U82+X82+AA82+AD82+AG82+AJ82</f>
        <v>2530</v>
      </c>
      <c r="AO82" s="278">
        <f>D82+G82+J82+M82+P82+S82+V82+Y82+AB82+AE82+AH82+AK82</f>
        <v>2530</v>
      </c>
      <c r="AP82" s="277">
        <f>AO82-AN82</f>
        <v>0</v>
      </c>
      <c r="AQ82" s="291"/>
    </row>
    <row r="83" spans="1:43" s="190" customFormat="1" x14ac:dyDescent="0.25">
      <c r="A83" s="193"/>
      <c r="B83" s="192" t="s">
        <v>704</v>
      </c>
      <c r="C83" s="271">
        <f>SUM(C76:C82)</f>
        <v>2059.65</v>
      </c>
      <c r="D83" s="271">
        <f>SUM(D76:D82)</f>
        <v>2222.9592299999999</v>
      </c>
      <c r="E83" s="197"/>
      <c r="F83" s="271">
        <f>SUM(F76:F82)</f>
        <v>4252.57</v>
      </c>
      <c r="G83" s="271">
        <f>SUM(G76:G82)</f>
        <v>4521.9892299999992</v>
      </c>
      <c r="H83" s="197"/>
      <c r="I83" s="271">
        <f>SUM(I76:I82)</f>
        <v>1940.19</v>
      </c>
      <c r="J83" s="271">
        <f>SUM(J76:J82)</f>
        <v>2209.41923</v>
      </c>
      <c r="K83" s="197"/>
      <c r="L83" s="271">
        <f>SUM(L76:L82)</f>
        <v>2778.14</v>
      </c>
      <c r="M83" s="271">
        <f>SUM(M76:M82)</f>
        <v>2983.0092300000001</v>
      </c>
      <c r="N83" s="197"/>
      <c r="O83" s="271">
        <f>SUM(O76:O82)</f>
        <v>2286.02</v>
      </c>
      <c r="P83" s="271">
        <f>SUM(P76:P82)</f>
        <v>2502.4792299999999</v>
      </c>
      <c r="Q83" s="197"/>
      <c r="R83" s="271">
        <f>SUM(R76:R82)</f>
        <v>1782.01</v>
      </c>
      <c r="S83" s="271">
        <f>SUM(S76:S82)</f>
        <v>2065.37923</v>
      </c>
      <c r="T83" s="197"/>
      <c r="U83" s="271">
        <f>SUM(U76:U82)</f>
        <v>1811.15</v>
      </c>
      <c r="V83" s="271">
        <f>SUM(V76:V82)</f>
        <v>2135.7092299999999</v>
      </c>
      <c r="W83" s="197"/>
      <c r="X83" s="271">
        <f>SUM(X76:X82)</f>
        <v>1726.72</v>
      </c>
      <c r="Y83" s="271">
        <f>SUM(Y76:Y82)</f>
        <v>1960.5592299999998</v>
      </c>
      <c r="Z83" s="197"/>
      <c r="AA83" s="271">
        <f>SUM(AA76:AA82)</f>
        <v>2049.41</v>
      </c>
      <c r="AB83" s="271">
        <f>SUM(AB76:AB82)</f>
        <v>2255.5592299999998</v>
      </c>
      <c r="AC83" s="197"/>
      <c r="AD83" s="271">
        <f>SUM(AD76:AD82)</f>
        <v>1916.71</v>
      </c>
      <c r="AE83" s="271">
        <f>SUM(AE76:AE82)</f>
        <v>2340.0292300000001</v>
      </c>
      <c r="AF83" s="197"/>
      <c r="AG83" s="271">
        <f>SUM(AG76:AG82)</f>
        <v>1796.89282</v>
      </c>
      <c r="AH83" s="271">
        <f>SUM(AH76:AH82)</f>
        <v>2253.5592299999998</v>
      </c>
      <c r="AI83" s="197"/>
      <c r="AJ83" s="271">
        <f>SUM(AJ76:AJ82)</f>
        <v>1796.89282</v>
      </c>
      <c r="AK83" s="271">
        <f>SUM(AK76:AK82)</f>
        <v>2253.5592299999998</v>
      </c>
      <c r="AL83" s="197"/>
      <c r="AM83" s="272"/>
      <c r="AN83" s="271">
        <f>SUM(AN76:AN82)</f>
        <v>26196.355640000002</v>
      </c>
      <c r="AO83" s="271">
        <f>SUM(AO76:AO82)</f>
        <v>29704.210760000002</v>
      </c>
      <c r="AP83" s="271">
        <f>AO83-AN83</f>
        <v>3507.8551200000002</v>
      </c>
      <c r="AQ83" s="270">
        <f>((AO83-AN83)/AN83)</f>
        <v>0.13390622604938798</v>
      </c>
    </row>
    <row r="84" spans="1:43" x14ac:dyDescent="0.25">
      <c r="A84" s="209">
        <v>5053</v>
      </c>
      <c r="B84" s="213" t="s">
        <v>42</v>
      </c>
      <c r="C84" s="294">
        <v>0</v>
      </c>
      <c r="D84" s="294">
        <v>0</v>
      </c>
      <c r="E84" s="293"/>
      <c r="F84" s="294">
        <v>0</v>
      </c>
      <c r="G84" s="294">
        <v>0</v>
      </c>
      <c r="H84" s="293"/>
      <c r="I84" s="294">
        <v>0</v>
      </c>
      <c r="J84" s="294">
        <v>0</v>
      </c>
      <c r="K84" s="293"/>
      <c r="L84" s="294">
        <v>0</v>
      </c>
      <c r="M84" s="294">
        <v>0</v>
      </c>
      <c r="N84" s="293"/>
      <c r="O84" s="294">
        <v>0</v>
      </c>
      <c r="P84" s="294">
        <v>0</v>
      </c>
      <c r="Q84" s="293"/>
      <c r="R84" s="294">
        <v>0</v>
      </c>
      <c r="S84" s="294">
        <v>0</v>
      </c>
      <c r="T84" s="293"/>
      <c r="U84" s="294">
        <v>0</v>
      </c>
      <c r="V84" s="294">
        <v>0</v>
      </c>
      <c r="W84" s="293"/>
      <c r="X84" s="294">
        <v>0</v>
      </c>
      <c r="Y84" s="294">
        <v>0</v>
      </c>
      <c r="Z84" s="293"/>
      <c r="AA84" s="294">
        <v>0</v>
      </c>
      <c r="AB84" s="294">
        <v>0</v>
      </c>
      <c r="AC84" s="293"/>
      <c r="AD84" s="294">
        <v>0</v>
      </c>
      <c r="AE84" s="294">
        <v>0</v>
      </c>
      <c r="AF84" s="293"/>
      <c r="AG84" s="294">
        <v>0</v>
      </c>
      <c r="AH84" s="294">
        <v>0</v>
      </c>
      <c r="AI84" s="293"/>
      <c r="AJ84" s="294">
        <v>0</v>
      </c>
      <c r="AK84" s="294">
        <v>0</v>
      </c>
      <c r="AL84" s="293"/>
      <c r="AM84" s="292"/>
      <c r="AN84" s="287">
        <f>C84+F84+I84+L84+O84+R84+U84+X84+AA84+AD84+AG84+AJ84</f>
        <v>0</v>
      </c>
      <c r="AO84" s="287">
        <f>D84+G84+J84+M84+P84+S84+V84+Y84+AB84+AE84+AH84+AK84</f>
        <v>0</v>
      </c>
      <c r="AP84" s="286">
        <f>AO84-AN84</f>
        <v>0</v>
      </c>
      <c r="AQ84" s="291"/>
    </row>
    <row r="85" spans="1:43" x14ac:dyDescent="0.25">
      <c r="A85" s="209">
        <v>6054</v>
      </c>
      <c r="B85" s="213" t="s">
        <v>43</v>
      </c>
      <c r="C85" s="294">
        <v>831.19</v>
      </c>
      <c r="D85" s="294">
        <v>1000</v>
      </c>
      <c r="E85" s="293"/>
      <c r="F85" s="294">
        <v>1208.5999999999999</v>
      </c>
      <c r="G85" s="294">
        <v>1000</v>
      </c>
      <c r="H85" s="293"/>
      <c r="I85" s="294">
        <v>844.72</v>
      </c>
      <c r="J85" s="294">
        <v>1000</v>
      </c>
      <c r="K85" s="293"/>
      <c r="L85" s="294">
        <v>3128.65</v>
      </c>
      <c r="M85" s="294">
        <v>1000</v>
      </c>
      <c r="N85" s="293"/>
      <c r="O85" s="294">
        <v>723.14</v>
      </c>
      <c r="P85" s="294">
        <v>1000</v>
      </c>
      <c r="Q85" s="293"/>
      <c r="R85" s="294">
        <v>953.99</v>
      </c>
      <c r="S85" s="294">
        <v>1000</v>
      </c>
      <c r="T85" s="293"/>
      <c r="U85" s="294">
        <v>608.99</v>
      </c>
      <c r="V85" s="294">
        <v>1000</v>
      </c>
      <c r="W85" s="293"/>
      <c r="X85" s="294">
        <v>590.67999999999995</v>
      </c>
      <c r="Y85" s="294">
        <v>1000</v>
      </c>
      <c r="Z85" s="293"/>
      <c r="AA85" s="294">
        <v>605.5</v>
      </c>
      <c r="AB85" s="294">
        <v>1000</v>
      </c>
      <c r="AC85" s="293"/>
      <c r="AD85" s="294">
        <v>694.07</v>
      </c>
      <c r="AE85" s="294">
        <v>1000</v>
      </c>
      <c r="AF85" s="293"/>
      <c r="AG85" s="294">
        <v>600</v>
      </c>
      <c r="AH85" s="294">
        <v>1000</v>
      </c>
      <c r="AI85" s="293"/>
      <c r="AJ85" s="294">
        <v>600</v>
      </c>
      <c r="AK85" s="294">
        <v>1000</v>
      </c>
      <c r="AL85" s="293"/>
      <c r="AM85" s="292"/>
      <c r="AN85" s="287">
        <f>C85+F85+I85+L85+O85+R85+U85+X85+AA85+AD85+AG85+AJ85</f>
        <v>11389.53</v>
      </c>
      <c r="AO85" s="287">
        <f>D85+G85+J85+M85+P85+S85+V85+Y85+AB85+AE85+AH85+AK85</f>
        <v>12000</v>
      </c>
      <c r="AP85" s="286">
        <f>AO85-AN85</f>
        <v>610.46999999999935</v>
      </c>
      <c r="AQ85" s="291"/>
    </row>
    <row r="86" spans="1:43" x14ac:dyDescent="0.25">
      <c r="A86" s="209">
        <v>6055</v>
      </c>
      <c r="B86" s="213" t="s">
        <v>44</v>
      </c>
      <c r="C86" s="294">
        <v>265.45999999999998</v>
      </c>
      <c r="D86" s="294">
        <v>250</v>
      </c>
      <c r="E86" s="293"/>
      <c r="F86" s="294">
        <v>0</v>
      </c>
      <c r="G86" s="294">
        <v>250</v>
      </c>
      <c r="H86" s="293"/>
      <c r="I86" s="294">
        <v>272.92</v>
      </c>
      <c r="J86" s="294">
        <v>250</v>
      </c>
      <c r="K86" s="293"/>
      <c r="L86" s="294">
        <v>272.92</v>
      </c>
      <c r="M86" s="294">
        <v>250</v>
      </c>
      <c r="N86" s="293"/>
      <c r="O86" s="294">
        <v>272.92</v>
      </c>
      <c r="P86" s="294">
        <v>250</v>
      </c>
      <c r="Q86" s="293"/>
      <c r="R86" s="294">
        <v>273.02999999999997</v>
      </c>
      <c r="S86" s="294">
        <v>250</v>
      </c>
      <c r="T86" s="293"/>
      <c r="U86" s="294">
        <v>273.02999999999997</v>
      </c>
      <c r="V86" s="294">
        <v>250</v>
      </c>
      <c r="W86" s="293"/>
      <c r="X86" s="294">
        <v>273.02999999999997</v>
      </c>
      <c r="Y86" s="294">
        <v>250</v>
      </c>
      <c r="Z86" s="293"/>
      <c r="AA86" s="294">
        <v>274.12</v>
      </c>
      <c r="AB86" s="294">
        <v>250</v>
      </c>
      <c r="AC86" s="293"/>
      <c r="AD86" s="294">
        <v>274.12200000000001</v>
      </c>
      <c r="AE86" s="294">
        <v>250</v>
      </c>
      <c r="AF86" s="293"/>
      <c r="AG86" s="294">
        <v>275</v>
      </c>
      <c r="AH86" s="294">
        <v>250</v>
      </c>
      <c r="AI86" s="293"/>
      <c r="AJ86" s="294">
        <v>275</v>
      </c>
      <c r="AK86" s="294">
        <v>250</v>
      </c>
      <c r="AL86" s="293"/>
      <c r="AM86" s="292"/>
      <c r="AN86" s="287">
        <f>C86+F86+I86+L86+O86+R86+U86+X86+AA86+AD86+AG86+AJ86</f>
        <v>3001.5519999999997</v>
      </c>
      <c r="AO86" s="287">
        <f>D86+G86+J86+M86+P86+S86+V86+Y86+AB86+AE86+AH86+AK86</f>
        <v>3000</v>
      </c>
      <c r="AP86" s="286">
        <f>AO86-AN86</f>
        <v>-1.5519999999996799</v>
      </c>
      <c r="AQ86" s="291"/>
    </row>
    <row r="87" spans="1:43" x14ac:dyDescent="0.25">
      <c r="A87" s="209">
        <v>6056</v>
      </c>
      <c r="B87" s="213" t="s">
        <v>45</v>
      </c>
      <c r="C87" s="294">
        <v>405.62</v>
      </c>
      <c r="D87" s="294">
        <v>300</v>
      </c>
      <c r="E87" s="293"/>
      <c r="F87" s="294">
        <v>0</v>
      </c>
      <c r="G87" s="294">
        <v>300</v>
      </c>
      <c r="H87" s="293"/>
      <c r="I87" s="294">
        <v>569.16999999999996</v>
      </c>
      <c r="J87" s="294">
        <v>300</v>
      </c>
      <c r="K87" s="293"/>
      <c r="L87" s="294">
        <v>460.37</v>
      </c>
      <c r="M87" s="294">
        <v>300</v>
      </c>
      <c r="N87" s="293"/>
      <c r="O87" s="294">
        <v>616.16</v>
      </c>
      <c r="P87" s="294">
        <v>300</v>
      </c>
      <c r="Q87" s="293"/>
      <c r="R87" s="294">
        <v>187.86</v>
      </c>
      <c r="S87" s="294">
        <v>300</v>
      </c>
      <c r="T87" s="293"/>
      <c r="U87" s="294">
        <v>0</v>
      </c>
      <c r="V87" s="294">
        <v>300</v>
      </c>
      <c r="W87" s="293"/>
      <c r="X87" s="294">
        <v>187.86</v>
      </c>
      <c r="Y87" s="294">
        <v>300</v>
      </c>
      <c r="Z87" s="293"/>
      <c r="AA87" s="294">
        <v>266.36</v>
      </c>
      <c r="AB87" s="294">
        <v>300</v>
      </c>
      <c r="AC87" s="293"/>
      <c r="AD87" s="294">
        <v>407.37</v>
      </c>
      <c r="AE87" s="294">
        <v>300</v>
      </c>
      <c r="AF87" s="293"/>
      <c r="AG87" s="294">
        <v>300</v>
      </c>
      <c r="AH87" s="294">
        <v>300</v>
      </c>
      <c r="AI87" s="293"/>
      <c r="AJ87" s="294">
        <v>300</v>
      </c>
      <c r="AK87" s="294">
        <v>300</v>
      </c>
      <c r="AL87" s="293"/>
      <c r="AM87" s="292"/>
      <c r="AN87" s="287">
        <f>C87+F87+I87+L87+O87+R87+U87+X87+AA87+AD87+AG87+AJ87</f>
        <v>3700.77</v>
      </c>
      <c r="AO87" s="287">
        <f>D87+G87+J87+M87+P87+S87+V87+Y87+AB87+AE87+AH87+AK87</f>
        <v>3600</v>
      </c>
      <c r="AP87" s="286">
        <f>AO87-AN87</f>
        <v>-100.76999999999998</v>
      </c>
      <c r="AQ87" s="291"/>
    </row>
    <row r="88" spans="1:43" x14ac:dyDescent="0.25">
      <c r="A88" s="209">
        <v>6057</v>
      </c>
      <c r="B88" s="213" t="s">
        <v>46</v>
      </c>
      <c r="C88" s="294">
        <v>104</v>
      </c>
      <c r="D88" s="294">
        <v>100</v>
      </c>
      <c r="E88" s="293"/>
      <c r="F88" s="294">
        <v>0</v>
      </c>
      <c r="G88" s="294">
        <v>100</v>
      </c>
      <c r="H88" s="293"/>
      <c r="I88" s="294">
        <v>78</v>
      </c>
      <c r="J88" s="294">
        <v>100</v>
      </c>
      <c r="K88" s="293"/>
      <c r="L88" s="294">
        <v>535</v>
      </c>
      <c r="M88" s="294">
        <v>100</v>
      </c>
      <c r="N88" s="293"/>
      <c r="O88" s="294">
        <v>0</v>
      </c>
      <c r="P88" s="294">
        <v>100</v>
      </c>
      <c r="Q88" s="293"/>
      <c r="R88" s="294">
        <v>275</v>
      </c>
      <c r="S88" s="294">
        <v>100</v>
      </c>
      <c r="T88" s="293"/>
      <c r="U88" s="294">
        <v>100</v>
      </c>
      <c r="V88" s="294">
        <v>100</v>
      </c>
      <c r="W88" s="293"/>
      <c r="X88" s="294">
        <v>0</v>
      </c>
      <c r="Y88" s="294">
        <v>100</v>
      </c>
      <c r="Z88" s="293"/>
      <c r="AA88" s="294">
        <v>25</v>
      </c>
      <c r="AB88" s="294">
        <v>100</v>
      </c>
      <c r="AC88" s="293"/>
      <c r="AD88" s="294">
        <v>0</v>
      </c>
      <c r="AE88" s="294">
        <v>100</v>
      </c>
      <c r="AF88" s="293"/>
      <c r="AG88" s="294">
        <v>100</v>
      </c>
      <c r="AH88" s="294">
        <v>100</v>
      </c>
      <c r="AI88" s="293"/>
      <c r="AJ88" s="294">
        <v>100</v>
      </c>
      <c r="AK88" s="294">
        <v>100</v>
      </c>
      <c r="AL88" s="293"/>
      <c r="AM88" s="292"/>
      <c r="AN88" s="287">
        <f>C88+F88+I88+L88+O88+R88+U88+X88+AA88+AD88+AG88+AJ88</f>
        <v>1317</v>
      </c>
      <c r="AO88" s="287">
        <f>D88+G88+J88+M88+P88+S88+V88+Y88+AB88+AE88+AH88+AK88</f>
        <v>1200</v>
      </c>
      <c r="AP88" s="286">
        <f>AO88-AN88</f>
        <v>-117</v>
      </c>
      <c r="AQ88" s="291"/>
    </row>
    <row r="89" spans="1:43" s="190" customFormat="1" x14ac:dyDescent="0.25">
      <c r="A89" s="193">
        <v>5053</v>
      </c>
      <c r="B89" s="192" t="s">
        <v>703</v>
      </c>
      <c r="C89" s="271">
        <f>SUM(C84:C88)</f>
        <v>1606.27</v>
      </c>
      <c r="D89" s="271">
        <f>SUM(D84:D88)</f>
        <v>1650</v>
      </c>
      <c r="E89" s="197"/>
      <c r="F89" s="271">
        <f>SUM(F84:F88)</f>
        <v>1208.5999999999999</v>
      </c>
      <c r="G89" s="271">
        <f>SUM(G84:G88)</f>
        <v>1650</v>
      </c>
      <c r="H89" s="197"/>
      <c r="I89" s="271">
        <f>SUM(I84:I88)</f>
        <v>1764.81</v>
      </c>
      <c r="J89" s="271">
        <f>SUM(J84:J88)</f>
        <v>1650</v>
      </c>
      <c r="K89" s="197"/>
      <c r="L89" s="271">
        <f>SUM(L84:L88)</f>
        <v>4396.9400000000005</v>
      </c>
      <c r="M89" s="271">
        <f>SUM(M84:M88)</f>
        <v>1650</v>
      </c>
      <c r="N89" s="197"/>
      <c r="O89" s="271">
        <f>SUM(O84:O88)</f>
        <v>1612.2199999999998</v>
      </c>
      <c r="P89" s="271">
        <f>SUM(P84:P88)</f>
        <v>1650</v>
      </c>
      <c r="Q89" s="197"/>
      <c r="R89" s="271">
        <f>SUM(R84:R88)</f>
        <v>1689.88</v>
      </c>
      <c r="S89" s="271">
        <f>SUM(S84:S88)</f>
        <v>1650</v>
      </c>
      <c r="T89" s="197"/>
      <c r="U89" s="271">
        <f>SUM(U84:U88)</f>
        <v>982.02</v>
      </c>
      <c r="V89" s="271">
        <f>SUM(V84:V88)</f>
        <v>1650</v>
      </c>
      <c r="W89" s="197"/>
      <c r="X89" s="271">
        <f>SUM(X84:X88)</f>
        <v>1051.57</v>
      </c>
      <c r="Y89" s="271">
        <f>SUM(Y84:Y88)</f>
        <v>1650</v>
      </c>
      <c r="Z89" s="197"/>
      <c r="AA89" s="271">
        <f>SUM(AA84:AA88)</f>
        <v>1170.98</v>
      </c>
      <c r="AB89" s="271">
        <f>SUM(AB84:AB88)</f>
        <v>1650</v>
      </c>
      <c r="AC89" s="197"/>
      <c r="AD89" s="271">
        <f>SUM(AD84:AD88)</f>
        <v>1375.5619999999999</v>
      </c>
      <c r="AE89" s="271">
        <f>SUM(AE84:AE88)</f>
        <v>1650</v>
      </c>
      <c r="AF89" s="197"/>
      <c r="AG89" s="271">
        <f>SUM(AG84:AG88)</f>
        <v>1275</v>
      </c>
      <c r="AH89" s="271">
        <f>SUM(AH84:AH88)</f>
        <v>1650</v>
      </c>
      <c r="AI89" s="197"/>
      <c r="AJ89" s="271">
        <f>SUM(AJ84:AJ88)</f>
        <v>1275</v>
      </c>
      <c r="AK89" s="271">
        <f>SUM(AK84:AK88)</f>
        <v>1650</v>
      </c>
      <c r="AL89" s="197"/>
      <c r="AM89" s="272"/>
      <c r="AN89" s="271">
        <f>SUM(AN84:AN88)</f>
        <v>19408.851999999999</v>
      </c>
      <c r="AO89" s="271">
        <f>SUM(AO84:AO88)</f>
        <v>19800</v>
      </c>
      <c r="AP89" s="271">
        <f>AO89-AN89</f>
        <v>391.14800000000105</v>
      </c>
      <c r="AQ89" s="270">
        <f>((AO89-AN89)/AN89)</f>
        <v>2.0153072422830626E-2</v>
      </c>
    </row>
    <row r="90" spans="1:43" x14ac:dyDescent="0.25">
      <c r="A90" s="204">
        <v>5055</v>
      </c>
      <c r="B90" s="211" t="s">
        <v>47</v>
      </c>
      <c r="C90" s="285">
        <v>128.81</v>
      </c>
      <c r="D90" s="285">
        <v>75</v>
      </c>
      <c r="E90" s="284"/>
      <c r="F90" s="285">
        <v>128.81</v>
      </c>
      <c r="G90" s="285">
        <v>75</v>
      </c>
      <c r="H90" s="284"/>
      <c r="I90" s="285">
        <v>0</v>
      </c>
      <c r="J90" s="285">
        <v>75</v>
      </c>
      <c r="K90" s="284"/>
      <c r="L90" s="285">
        <v>0</v>
      </c>
      <c r="M90" s="285">
        <v>75</v>
      </c>
      <c r="N90" s="284"/>
      <c r="O90" s="285">
        <v>0</v>
      </c>
      <c r="P90" s="285">
        <v>75</v>
      </c>
      <c r="Q90" s="284"/>
      <c r="R90" s="285">
        <v>0</v>
      </c>
      <c r="S90" s="285">
        <v>75</v>
      </c>
      <c r="T90" s="284"/>
      <c r="U90" s="285">
        <v>171.91</v>
      </c>
      <c r="V90" s="285">
        <v>75</v>
      </c>
      <c r="W90" s="284"/>
      <c r="X90" s="285">
        <v>108.36</v>
      </c>
      <c r="Y90" s="285">
        <v>75</v>
      </c>
      <c r="Z90" s="284"/>
      <c r="AA90" s="285">
        <v>108.36</v>
      </c>
      <c r="AB90" s="285">
        <v>75</v>
      </c>
      <c r="AC90" s="284"/>
      <c r="AD90" s="285">
        <v>108.36</v>
      </c>
      <c r="AE90" s="285">
        <v>75</v>
      </c>
      <c r="AF90" s="284"/>
      <c r="AG90" s="285">
        <v>75</v>
      </c>
      <c r="AH90" s="285">
        <v>75</v>
      </c>
      <c r="AI90" s="284"/>
      <c r="AJ90" s="285">
        <v>75</v>
      </c>
      <c r="AK90" s="285">
        <v>75</v>
      </c>
      <c r="AL90" s="284"/>
      <c r="AM90" s="283"/>
      <c r="AN90" s="278">
        <f>C90+F90+I90+L90+O90+R90+U90+X90+AA90+AD90+AG90+AJ90</f>
        <v>904.61</v>
      </c>
      <c r="AO90" s="278">
        <f>D90+G90+J90+M90+P90+S90+V90+Y90+AB90+AE90+AH90+AK90</f>
        <v>900</v>
      </c>
      <c r="AP90" s="277">
        <f>AO90-AN90</f>
        <v>-4.6100000000000136</v>
      </c>
      <c r="AQ90" s="282"/>
    </row>
    <row r="91" spans="1:43" s="190" customFormat="1" x14ac:dyDescent="0.25">
      <c r="A91" s="193"/>
      <c r="B91" s="192" t="s">
        <v>702</v>
      </c>
      <c r="C91" s="271">
        <f>C90</f>
        <v>128.81</v>
      </c>
      <c r="D91" s="271">
        <f>D90</f>
        <v>75</v>
      </c>
      <c r="E91" s="197"/>
      <c r="F91" s="271">
        <f>F90</f>
        <v>128.81</v>
      </c>
      <c r="G91" s="271">
        <f>G90</f>
        <v>75</v>
      </c>
      <c r="H91" s="197"/>
      <c r="I91" s="271">
        <f>I90</f>
        <v>0</v>
      </c>
      <c r="J91" s="271">
        <f>J90</f>
        <v>75</v>
      </c>
      <c r="K91" s="197"/>
      <c r="L91" s="271">
        <f>L90</f>
        <v>0</v>
      </c>
      <c r="M91" s="271">
        <f>M90</f>
        <v>75</v>
      </c>
      <c r="N91" s="197"/>
      <c r="O91" s="271">
        <f>O90</f>
        <v>0</v>
      </c>
      <c r="P91" s="271">
        <f>P90</f>
        <v>75</v>
      </c>
      <c r="Q91" s="197"/>
      <c r="R91" s="271">
        <f>R90</f>
        <v>0</v>
      </c>
      <c r="S91" s="271">
        <f>S90</f>
        <v>75</v>
      </c>
      <c r="T91" s="197"/>
      <c r="U91" s="271">
        <f>U90</f>
        <v>171.91</v>
      </c>
      <c r="V91" s="271">
        <f>V90</f>
        <v>75</v>
      </c>
      <c r="W91" s="197"/>
      <c r="X91" s="271">
        <f>X90</f>
        <v>108.36</v>
      </c>
      <c r="Y91" s="271">
        <f>Y90</f>
        <v>75</v>
      </c>
      <c r="Z91" s="197"/>
      <c r="AA91" s="271">
        <f>AA90</f>
        <v>108.36</v>
      </c>
      <c r="AB91" s="271">
        <f>AB90</f>
        <v>75</v>
      </c>
      <c r="AC91" s="197"/>
      <c r="AD91" s="271">
        <f>AD90</f>
        <v>108.36</v>
      </c>
      <c r="AE91" s="271">
        <f>AE90</f>
        <v>75</v>
      </c>
      <c r="AF91" s="197"/>
      <c r="AG91" s="271">
        <f>SUM(AG90)</f>
        <v>75</v>
      </c>
      <c r="AH91" s="271">
        <f>SUM(AH90)</f>
        <v>75</v>
      </c>
      <c r="AI91" s="197"/>
      <c r="AJ91" s="271">
        <f>SUM(AJ90)</f>
        <v>75</v>
      </c>
      <c r="AK91" s="271">
        <f>SUM(AK90)</f>
        <v>75</v>
      </c>
      <c r="AL91" s="197"/>
      <c r="AM91" s="272"/>
      <c r="AN91" s="271">
        <f>SUM(AN90)</f>
        <v>904.61</v>
      </c>
      <c r="AO91" s="271">
        <f>SUM(AO90)</f>
        <v>900</v>
      </c>
      <c r="AP91" s="271">
        <f>AO91-AN91</f>
        <v>-4.6100000000000136</v>
      </c>
      <c r="AQ91" s="270">
        <f>((AO91-AN91)/AN91)</f>
        <v>-5.0961187694144585E-3</v>
      </c>
    </row>
    <row r="92" spans="1:43" x14ac:dyDescent="0.25">
      <c r="A92" s="209">
        <v>5060</v>
      </c>
      <c r="B92" s="208" t="s">
        <v>48</v>
      </c>
      <c r="C92" s="288">
        <v>0</v>
      </c>
      <c r="D92" s="288">
        <v>0</v>
      </c>
      <c r="E92" s="284"/>
      <c r="F92" s="288">
        <v>0</v>
      </c>
      <c r="G92" s="288">
        <v>0</v>
      </c>
      <c r="H92" s="284"/>
      <c r="I92" s="288">
        <v>0</v>
      </c>
      <c r="J92" s="288">
        <v>0</v>
      </c>
      <c r="K92" s="284"/>
      <c r="L92" s="288">
        <v>0</v>
      </c>
      <c r="M92" s="288">
        <v>0</v>
      </c>
      <c r="N92" s="284"/>
      <c r="O92" s="288">
        <v>0</v>
      </c>
      <c r="P92" s="288">
        <v>0</v>
      </c>
      <c r="Q92" s="284"/>
      <c r="R92" s="288">
        <v>0</v>
      </c>
      <c r="S92" s="288">
        <v>0</v>
      </c>
      <c r="T92" s="284"/>
      <c r="U92" s="288">
        <v>0</v>
      </c>
      <c r="V92" s="288">
        <v>0</v>
      </c>
      <c r="W92" s="284"/>
      <c r="X92" s="288">
        <v>0</v>
      </c>
      <c r="Y92" s="288">
        <v>0</v>
      </c>
      <c r="Z92" s="284"/>
      <c r="AA92" s="288">
        <v>0</v>
      </c>
      <c r="AB92" s="288">
        <v>0</v>
      </c>
      <c r="AC92" s="284"/>
      <c r="AD92" s="288">
        <v>0</v>
      </c>
      <c r="AE92" s="288">
        <v>0</v>
      </c>
      <c r="AF92" s="284"/>
      <c r="AG92" s="288">
        <v>0</v>
      </c>
      <c r="AH92" s="288">
        <v>0</v>
      </c>
      <c r="AI92" s="284"/>
      <c r="AJ92" s="288">
        <v>0</v>
      </c>
      <c r="AK92" s="288">
        <v>0</v>
      </c>
      <c r="AL92" s="284"/>
      <c r="AM92" s="283"/>
      <c r="AN92" s="290">
        <f>C92+F92+I92+L92+O92+R92+U92+X92+AA92+AD92+AG92+AJ92</f>
        <v>0</v>
      </c>
      <c r="AO92" s="290">
        <f>D92+G92+J92+M92+P92+S92+V92+Y92+AB92+AE92+AH92+AK92</f>
        <v>0</v>
      </c>
      <c r="AP92" s="289">
        <f>AO92-AN92</f>
        <v>0</v>
      </c>
      <c r="AQ92" s="284"/>
    </row>
    <row r="93" spans="1:43" x14ac:dyDescent="0.25">
      <c r="A93" s="209">
        <v>5063</v>
      </c>
      <c r="B93" s="208" t="s">
        <v>49</v>
      </c>
      <c r="C93" s="288">
        <v>1515</v>
      </c>
      <c r="D93" s="288">
        <v>1300</v>
      </c>
      <c r="E93" s="284"/>
      <c r="F93" s="288">
        <v>1050</v>
      </c>
      <c r="G93" s="288">
        <v>1300</v>
      </c>
      <c r="H93" s="284"/>
      <c r="I93" s="288">
        <v>1065</v>
      </c>
      <c r="J93" s="288">
        <v>1300</v>
      </c>
      <c r="K93" s="284"/>
      <c r="L93" s="288">
        <v>1815</v>
      </c>
      <c r="M93" s="288">
        <v>1300</v>
      </c>
      <c r="N93" s="284"/>
      <c r="O93" s="288">
        <v>1680</v>
      </c>
      <c r="P93" s="288">
        <v>1300</v>
      </c>
      <c r="Q93" s="284"/>
      <c r="R93" s="288">
        <v>900</v>
      </c>
      <c r="S93" s="288">
        <v>1300</v>
      </c>
      <c r="T93" s="284"/>
      <c r="U93" s="288">
        <v>420</v>
      </c>
      <c r="V93" s="288">
        <v>1300</v>
      </c>
      <c r="W93" s="284"/>
      <c r="X93" s="288">
        <v>1760</v>
      </c>
      <c r="Y93" s="288">
        <v>1300</v>
      </c>
      <c r="Z93" s="284"/>
      <c r="AA93" s="288">
        <v>1800</v>
      </c>
      <c r="AB93" s="288">
        <v>1300</v>
      </c>
      <c r="AC93" s="284"/>
      <c r="AD93" s="288">
        <v>1600</v>
      </c>
      <c r="AE93" s="288">
        <v>1300</v>
      </c>
      <c r="AF93" s="284"/>
      <c r="AG93" s="288">
        <v>1300</v>
      </c>
      <c r="AH93" s="288">
        <v>1300</v>
      </c>
      <c r="AI93" s="284"/>
      <c r="AJ93" s="288">
        <v>1300</v>
      </c>
      <c r="AK93" s="288">
        <v>1300</v>
      </c>
      <c r="AL93" s="284"/>
      <c r="AM93" s="283"/>
      <c r="AN93" s="287">
        <f>C93+F93+I93+L93+O93+R93+U93+X93+AA93+AD93+AG93+AJ93</f>
        <v>16205</v>
      </c>
      <c r="AO93" s="287">
        <f>D93+G93+J93+M93+P93+S93+V93+Y93+AB93+AE93+AH93+AK93</f>
        <v>15600</v>
      </c>
      <c r="AP93" s="286">
        <f>AO93-AN93</f>
        <v>-605</v>
      </c>
      <c r="AQ93" s="282"/>
    </row>
    <row r="94" spans="1:43" x14ac:dyDescent="0.25">
      <c r="A94" s="209"/>
      <c r="B94" s="208" t="s">
        <v>50</v>
      </c>
      <c r="C94" s="288"/>
      <c r="D94" s="288">
        <v>3333.33</v>
      </c>
      <c r="E94" s="284"/>
      <c r="F94" s="288"/>
      <c r="G94" s="288">
        <v>3333.33</v>
      </c>
      <c r="H94" s="284"/>
      <c r="I94" s="288"/>
      <c r="J94" s="288">
        <v>3333.33</v>
      </c>
      <c r="K94" s="284"/>
      <c r="L94" s="288"/>
      <c r="M94" s="288">
        <v>3333.33</v>
      </c>
      <c r="N94" s="284"/>
      <c r="O94" s="288"/>
      <c r="P94" s="288">
        <v>3333.33</v>
      </c>
      <c r="Q94" s="284"/>
      <c r="R94" s="288"/>
      <c r="S94" s="288">
        <v>3333.33</v>
      </c>
      <c r="T94" s="284"/>
      <c r="U94" s="288"/>
      <c r="V94" s="288">
        <v>3333.33</v>
      </c>
      <c r="W94" s="284"/>
      <c r="X94" s="288"/>
      <c r="Y94" s="288">
        <v>3333.33</v>
      </c>
      <c r="Z94" s="284"/>
      <c r="AA94" s="288"/>
      <c r="AB94" s="288">
        <v>3333.33</v>
      </c>
      <c r="AC94" s="284"/>
      <c r="AD94" s="288"/>
      <c r="AE94" s="288">
        <v>3333.33</v>
      </c>
      <c r="AF94" s="284"/>
      <c r="AG94" s="288"/>
      <c r="AH94" s="288">
        <v>3333.33</v>
      </c>
      <c r="AI94" s="284"/>
      <c r="AJ94" s="288"/>
      <c r="AK94" s="288">
        <v>3333.33</v>
      </c>
      <c r="AL94" s="284"/>
      <c r="AM94" s="283"/>
      <c r="AN94" s="287">
        <f>C94+F94+I94+L94+O94+R94+U94+X94+AA94+AD94+AG94+AJ94</f>
        <v>0</v>
      </c>
      <c r="AO94" s="287">
        <f>D94+G94+J94+M94+P94+S94+V94+Y94+AB94+AE94+AH94+AK94</f>
        <v>39999.960000000014</v>
      </c>
      <c r="AP94" s="286">
        <f>AO94-AN94</f>
        <v>39999.960000000014</v>
      </c>
      <c r="AQ94" s="282"/>
    </row>
    <row r="95" spans="1:43" x14ac:dyDescent="0.25">
      <c r="A95" s="209">
        <v>5064</v>
      </c>
      <c r="B95" s="208" t="s">
        <v>51</v>
      </c>
      <c r="C95" s="288">
        <v>7666.66</v>
      </c>
      <c r="D95" s="288">
        <v>7666.66</v>
      </c>
      <c r="E95" s="284"/>
      <c r="F95" s="288">
        <v>7666.66</v>
      </c>
      <c r="G95" s="288">
        <v>7666.66</v>
      </c>
      <c r="H95" s="284"/>
      <c r="I95" s="288">
        <v>7666.66</v>
      </c>
      <c r="J95" s="288">
        <v>7666.66</v>
      </c>
      <c r="K95" s="284"/>
      <c r="L95" s="288">
        <v>7666.66</v>
      </c>
      <c r="M95" s="288">
        <v>7666.66</v>
      </c>
      <c r="N95" s="284"/>
      <c r="O95" s="288">
        <v>7666.66</v>
      </c>
      <c r="P95" s="288">
        <v>7666.66</v>
      </c>
      <c r="Q95" s="284"/>
      <c r="R95" s="288">
        <v>7666.66</v>
      </c>
      <c r="S95" s="288">
        <v>7666.66</v>
      </c>
      <c r="T95" s="284"/>
      <c r="U95" s="288">
        <v>7666.66</v>
      </c>
      <c r="V95" s="288">
        <v>7666.66</v>
      </c>
      <c r="W95" s="284"/>
      <c r="X95" s="288">
        <v>7666.66</v>
      </c>
      <c r="Y95" s="288">
        <v>7666.66</v>
      </c>
      <c r="Z95" s="284"/>
      <c r="AA95" s="288">
        <v>7666.66</v>
      </c>
      <c r="AB95" s="288">
        <v>7666.66</v>
      </c>
      <c r="AC95" s="284"/>
      <c r="AD95" s="288">
        <v>7666.66</v>
      </c>
      <c r="AE95" s="288">
        <v>7666.66</v>
      </c>
      <c r="AF95" s="284"/>
      <c r="AG95" s="288">
        <v>7666.66</v>
      </c>
      <c r="AH95" s="288">
        <v>7666.66</v>
      </c>
      <c r="AI95" s="284"/>
      <c r="AJ95" s="288">
        <v>7666.66</v>
      </c>
      <c r="AK95" s="288">
        <v>7666.66</v>
      </c>
      <c r="AL95" s="284"/>
      <c r="AM95" s="283"/>
      <c r="AN95" s="287">
        <f>C95+F95+I95+L95+O95+R95+U95+X95+AA95+AD95+AG95+AJ95</f>
        <v>91999.920000000027</v>
      </c>
      <c r="AO95" s="287">
        <f>D95+G95+J95+M95+P95+S95+V95+Y95+AB95+AE95+AH95+AK95</f>
        <v>91999.920000000027</v>
      </c>
      <c r="AP95" s="286">
        <f>AO95-AN95</f>
        <v>0</v>
      </c>
      <c r="AQ95" s="282"/>
    </row>
    <row r="96" spans="1:43" s="190" customFormat="1" x14ac:dyDescent="0.25">
      <c r="A96" s="193">
        <v>5060</v>
      </c>
      <c r="B96" s="200" t="s">
        <v>701</v>
      </c>
      <c r="C96" s="271">
        <f>SUM(C92:C95)</f>
        <v>9181.66</v>
      </c>
      <c r="D96" s="271">
        <f>SUM(D92:D95)</f>
        <v>12299.99</v>
      </c>
      <c r="E96" s="197"/>
      <c r="F96" s="271">
        <f>SUM(F92:F95)</f>
        <v>8716.66</v>
      </c>
      <c r="G96" s="271">
        <f>SUM(G92:G95)</f>
        <v>12299.99</v>
      </c>
      <c r="H96" s="197"/>
      <c r="I96" s="271">
        <f>SUM(I92:I95)</f>
        <v>8731.66</v>
      </c>
      <c r="J96" s="271">
        <f>SUM(J92:J95)</f>
        <v>12299.99</v>
      </c>
      <c r="K96" s="197"/>
      <c r="L96" s="271">
        <f>SUM(L92:L95)</f>
        <v>9481.66</v>
      </c>
      <c r="M96" s="271">
        <f>SUM(M92:M95)</f>
        <v>12299.99</v>
      </c>
      <c r="N96" s="197"/>
      <c r="O96" s="271">
        <f>SUM(O92:O95)</f>
        <v>9346.66</v>
      </c>
      <c r="P96" s="271">
        <f>SUM(P92:P95)</f>
        <v>12299.99</v>
      </c>
      <c r="Q96" s="197"/>
      <c r="R96" s="271">
        <f>SUM(R92:R95)</f>
        <v>8566.66</v>
      </c>
      <c r="S96" s="271">
        <f>SUM(S92:S95)</f>
        <v>12299.99</v>
      </c>
      <c r="T96" s="197"/>
      <c r="U96" s="271">
        <f>SUM(U92:U95)</f>
        <v>8086.66</v>
      </c>
      <c r="V96" s="271">
        <f>SUM(V92:V95)</f>
        <v>12299.99</v>
      </c>
      <c r="W96" s="271">
        <f>SUM(W92:W95)</f>
        <v>0</v>
      </c>
      <c r="X96" s="271">
        <f>SUM(X92:X95)</f>
        <v>9426.66</v>
      </c>
      <c r="Y96" s="271">
        <f>SUM(Y92:Y95)</f>
        <v>12299.99</v>
      </c>
      <c r="Z96" s="197"/>
      <c r="AA96" s="271">
        <f>SUM(AA92:AA95)</f>
        <v>9466.66</v>
      </c>
      <c r="AB96" s="271">
        <f>SUM(AB92:AB95)</f>
        <v>12299.99</v>
      </c>
      <c r="AC96" s="197"/>
      <c r="AD96" s="271">
        <f>SUM(AD92:AD95)</f>
        <v>9266.66</v>
      </c>
      <c r="AE96" s="271">
        <f>SUM(AE92:AE95)</f>
        <v>12299.99</v>
      </c>
      <c r="AF96" s="197"/>
      <c r="AG96" s="271">
        <f>SUM(AG92:AG95)</f>
        <v>8966.66</v>
      </c>
      <c r="AH96" s="271">
        <f>SUM(AH92:AH95)</f>
        <v>12299.99</v>
      </c>
      <c r="AI96" s="197"/>
      <c r="AJ96" s="271">
        <f>SUM(AJ92:AJ95)</f>
        <v>8966.66</v>
      </c>
      <c r="AK96" s="271">
        <f>SUM(AK92:AK95)</f>
        <v>12299.99</v>
      </c>
      <c r="AL96" s="197"/>
      <c r="AM96" s="272"/>
      <c r="AN96" s="271">
        <f>SUM(AN92:AN95)</f>
        <v>108204.92000000003</v>
      </c>
      <c r="AO96" s="271">
        <f>SUM(AO92:AO95)</f>
        <v>147599.88000000003</v>
      </c>
      <c r="AP96" s="271">
        <f>AO96-AN96</f>
        <v>39394.960000000006</v>
      </c>
      <c r="AQ96" s="270">
        <f>((AO96-AN96)/AN96)</f>
        <v>0.36407734509669243</v>
      </c>
    </row>
    <row r="97" spans="1:43" x14ac:dyDescent="0.25">
      <c r="A97" s="204">
        <v>5065</v>
      </c>
      <c r="B97" s="203" t="s">
        <v>52</v>
      </c>
      <c r="C97" s="285">
        <v>0</v>
      </c>
      <c r="D97" s="285">
        <v>150</v>
      </c>
      <c r="E97" s="284"/>
      <c r="F97" s="285">
        <v>0</v>
      </c>
      <c r="G97" s="285">
        <v>150</v>
      </c>
      <c r="H97" s="284"/>
      <c r="I97" s="285">
        <v>250</v>
      </c>
      <c r="J97" s="285">
        <v>150</v>
      </c>
      <c r="K97" s="284"/>
      <c r="L97" s="285">
        <v>149</v>
      </c>
      <c r="M97" s="285">
        <v>150</v>
      </c>
      <c r="N97" s="284"/>
      <c r="O97" s="285">
        <v>149</v>
      </c>
      <c r="P97" s="285">
        <v>150</v>
      </c>
      <c r="Q97" s="284"/>
      <c r="R97" s="285">
        <v>151.97999999999999</v>
      </c>
      <c r="S97" s="285">
        <v>150</v>
      </c>
      <c r="T97" s="284"/>
      <c r="U97" s="285">
        <v>151.97999999999999</v>
      </c>
      <c r="V97" s="285">
        <v>150</v>
      </c>
      <c r="W97" s="284"/>
      <c r="X97" s="285">
        <v>151.97999999999999</v>
      </c>
      <c r="Y97" s="285">
        <v>150</v>
      </c>
      <c r="Z97" s="284"/>
      <c r="AA97" s="285">
        <v>151.97999999999999</v>
      </c>
      <c r="AB97" s="285">
        <v>150</v>
      </c>
      <c r="AC97" s="284"/>
      <c r="AD97" s="285">
        <v>151.97999999999999</v>
      </c>
      <c r="AE97" s="285">
        <v>150</v>
      </c>
      <c r="AF97" s="284"/>
      <c r="AG97" s="285">
        <v>151.97999999999999</v>
      </c>
      <c r="AH97" s="285">
        <v>150</v>
      </c>
      <c r="AI97" s="284"/>
      <c r="AJ97" s="285">
        <v>151.97999999999999</v>
      </c>
      <c r="AK97" s="285">
        <v>150</v>
      </c>
      <c r="AL97" s="284"/>
      <c r="AM97" s="283"/>
      <c r="AN97" s="278">
        <f>C97+F97+I97+L97+O97+R97+U97+X97+AA97+AD97+AG97+AJ97</f>
        <v>1611.8600000000001</v>
      </c>
      <c r="AO97" s="278">
        <f>D97+G97+J97+M97+P97+S97+V97+Y97+AB97+AE97+AH97+AK97</f>
        <v>1800</v>
      </c>
      <c r="AP97" s="277">
        <f>AO97-AN97</f>
        <v>188.13999999999987</v>
      </c>
      <c r="AQ97" s="282"/>
    </row>
    <row r="98" spans="1:43" x14ac:dyDescent="0.25">
      <c r="A98" s="204"/>
      <c r="B98" s="203" t="s">
        <v>53</v>
      </c>
      <c r="C98" s="281">
        <v>0</v>
      </c>
      <c r="D98" s="281">
        <v>0</v>
      </c>
      <c r="E98" s="280"/>
      <c r="F98" s="281">
        <v>0</v>
      </c>
      <c r="G98" s="281">
        <v>0</v>
      </c>
      <c r="H98" s="280"/>
      <c r="I98" s="281">
        <v>0</v>
      </c>
      <c r="J98" s="281">
        <v>0</v>
      </c>
      <c r="K98" s="280"/>
      <c r="L98" s="281">
        <v>0</v>
      </c>
      <c r="M98" s="281">
        <v>0</v>
      </c>
      <c r="N98" s="280"/>
      <c r="O98" s="281">
        <v>0</v>
      </c>
      <c r="P98" s="281">
        <v>0</v>
      </c>
      <c r="Q98" s="280"/>
      <c r="R98" s="281">
        <v>0</v>
      </c>
      <c r="S98" s="281">
        <v>0</v>
      </c>
      <c r="T98" s="280"/>
      <c r="U98" s="281">
        <v>0</v>
      </c>
      <c r="V98" s="281">
        <v>0</v>
      </c>
      <c r="W98" s="280"/>
      <c r="X98" s="281">
        <v>0</v>
      </c>
      <c r="Y98" s="281">
        <v>0</v>
      </c>
      <c r="Z98" s="280"/>
      <c r="AA98" s="281">
        <v>0</v>
      </c>
      <c r="AB98" s="281">
        <v>0</v>
      </c>
      <c r="AC98" s="280"/>
      <c r="AD98" s="281">
        <v>0</v>
      </c>
      <c r="AE98" s="281">
        <v>0</v>
      </c>
      <c r="AF98" s="280"/>
      <c r="AG98" s="281">
        <v>0</v>
      </c>
      <c r="AH98" s="281">
        <v>0</v>
      </c>
      <c r="AI98" s="280"/>
      <c r="AJ98" s="281">
        <v>0</v>
      </c>
      <c r="AK98" s="281">
        <v>0</v>
      </c>
      <c r="AL98" s="280"/>
      <c r="AM98" s="279"/>
      <c r="AN98" s="278">
        <f>C98+F98+I98+L98+O98+R98+U98+X98+AA98+AD98+AG98+AJ98</f>
        <v>0</v>
      </c>
      <c r="AO98" s="278">
        <f>D98+G98+J98+M98+P98+S98+V98+Y98+AB98+AE98+AH98+AK98</f>
        <v>0</v>
      </c>
      <c r="AP98" s="277">
        <f>AO98-AN98</f>
        <v>0</v>
      </c>
      <c r="AQ98" s="276"/>
    </row>
    <row r="99" spans="1:43" s="190" customFormat="1" x14ac:dyDescent="0.25">
      <c r="A99" s="193"/>
      <c r="B99" s="200"/>
      <c r="C99" s="271">
        <f>SUM(C97:C98)</f>
        <v>0</v>
      </c>
      <c r="D99" s="271">
        <f>SUM(D97:D98)</f>
        <v>150</v>
      </c>
      <c r="E99" s="197"/>
      <c r="F99" s="271">
        <f>SUM(F97:F98)</f>
        <v>0</v>
      </c>
      <c r="G99" s="271">
        <f>SUM(G97:G98)</f>
        <v>150</v>
      </c>
      <c r="H99" s="197"/>
      <c r="I99" s="271">
        <f>SUM(I97:I98)</f>
        <v>250</v>
      </c>
      <c r="J99" s="271">
        <f>SUM(J97:J98)</f>
        <v>150</v>
      </c>
      <c r="K99" s="197"/>
      <c r="L99" s="271">
        <f>SUM(L97:L98)</f>
        <v>149</v>
      </c>
      <c r="M99" s="271">
        <f>SUM(M97:M98)</f>
        <v>150</v>
      </c>
      <c r="N99" s="197"/>
      <c r="O99" s="271">
        <f>SUM(O97:O98)</f>
        <v>149</v>
      </c>
      <c r="P99" s="271">
        <f>SUM(P97:P98)</f>
        <v>150</v>
      </c>
      <c r="Q99" s="197"/>
      <c r="R99" s="271">
        <f>SUM(R97:R98)</f>
        <v>151.97999999999999</v>
      </c>
      <c r="S99" s="271">
        <f>SUM(S97:S98)</f>
        <v>150</v>
      </c>
      <c r="T99" s="197"/>
      <c r="U99" s="271">
        <f>SUM(U97:U98)</f>
        <v>151.97999999999999</v>
      </c>
      <c r="V99" s="271">
        <f>SUM(V97:V98)</f>
        <v>150</v>
      </c>
      <c r="W99" s="197"/>
      <c r="X99" s="271">
        <f>SUM(X97:X98)</f>
        <v>151.97999999999999</v>
      </c>
      <c r="Y99" s="271">
        <f>SUM(Y97:Y98)</f>
        <v>150</v>
      </c>
      <c r="Z99" s="197"/>
      <c r="AA99" s="271">
        <f>SUM(AA97:AA98)</f>
        <v>151.97999999999999</v>
      </c>
      <c r="AB99" s="271">
        <f>SUM(AB97:AB98)</f>
        <v>150</v>
      </c>
      <c r="AC99" s="197"/>
      <c r="AD99" s="271">
        <f>SUM(AD97:AD98)</f>
        <v>151.97999999999999</v>
      </c>
      <c r="AE99" s="271">
        <f>SUM(AE97:AE98)</f>
        <v>150</v>
      </c>
      <c r="AF99" s="197"/>
      <c r="AG99" s="271">
        <f>SUM(AG97:AG98)</f>
        <v>151.97999999999999</v>
      </c>
      <c r="AH99" s="271">
        <f>SUM(AH97:AH98)</f>
        <v>150</v>
      </c>
      <c r="AI99" s="197"/>
      <c r="AJ99" s="271">
        <f>SUM(AJ97:AJ98)</f>
        <v>151.97999999999999</v>
      </c>
      <c r="AK99" s="271">
        <f>SUM(AK97:AK98)</f>
        <v>150</v>
      </c>
      <c r="AL99" s="197"/>
      <c r="AM99" s="272"/>
      <c r="AN99" s="271">
        <f>SUM(AN97:AN98)</f>
        <v>1611.8600000000001</v>
      </c>
      <c r="AO99" s="271">
        <f>SUM(AO97:AO98)</f>
        <v>1800</v>
      </c>
      <c r="AP99" s="271">
        <f>AO99-AN99</f>
        <v>188.13999999999987</v>
      </c>
      <c r="AQ99" s="270">
        <f>((AO99-AN99)/AN99)</f>
        <v>0.11672229598104045</v>
      </c>
    </row>
    <row r="100" spans="1:43" s="190" customFormat="1" x14ac:dyDescent="0.25">
      <c r="A100" s="199"/>
      <c r="B100" s="198"/>
      <c r="C100" s="275"/>
      <c r="D100" s="275"/>
      <c r="E100" s="197"/>
      <c r="F100" s="275"/>
      <c r="G100" s="275"/>
      <c r="H100" s="197"/>
      <c r="I100" s="275"/>
      <c r="J100" s="275"/>
      <c r="K100" s="197"/>
      <c r="L100" s="275"/>
      <c r="M100" s="275"/>
      <c r="N100" s="197"/>
      <c r="O100" s="275"/>
      <c r="P100" s="275"/>
      <c r="Q100" s="197"/>
      <c r="R100" s="275"/>
      <c r="S100" s="275"/>
      <c r="T100" s="197"/>
      <c r="U100" s="275"/>
      <c r="V100" s="275"/>
      <c r="W100" s="197"/>
      <c r="X100" s="275"/>
      <c r="Y100" s="275"/>
      <c r="Z100" s="197"/>
      <c r="AA100" s="275"/>
      <c r="AB100" s="275"/>
      <c r="AC100" s="197"/>
      <c r="AD100" s="275"/>
      <c r="AE100" s="275"/>
      <c r="AF100" s="197"/>
      <c r="AG100" s="275"/>
      <c r="AH100" s="275"/>
      <c r="AI100" s="197"/>
      <c r="AJ100" s="275"/>
      <c r="AK100" s="275"/>
      <c r="AL100" s="197"/>
      <c r="AM100" s="272"/>
      <c r="AN100" s="275"/>
      <c r="AO100" s="275"/>
      <c r="AP100" s="275"/>
      <c r="AQ100" s="274"/>
    </row>
    <row r="101" spans="1:43" s="190" customFormat="1" x14ac:dyDescent="0.25">
      <c r="A101" s="196"/>
      <c r="B101" s="195" t="s">
        <v>700</v>
      </c>
      <c r="C101" s="273">
        <f>C60</f>
        <v>13164.76</v>
      </c>
      <c r="D101" s="273">
        <f>D60</f>
        <v>19630.64</v>
      </c>
      <c r="E101" s="273">
        <f>E60</f>
        <v>0.49115061725394149</v>
      </c>
      <c r="F101" s="273">
        <f>F60</f>
        <v>19708.39</v>
      </c>
      <c r="G101" s="273">
        <f>G60</f>
        <v>29901.119999999999</v>
      </c>
      <c r="H101" s="273">
        <f>H60</f>
        <v>0.51717720219662788</v>
      </c>
      <c r="I101" s="273">
        <f>I60</f>
        <v>25342.35</v>
      </c>
      <c r="J101" s="273">
        <f>J60</f>
        <v>30566.62</v>
      </c>
      <c r="K101" s="273">
        <f>K60</f>
        <v>0.2061478118643299</v>
      </c>
      <c r="L101" s="273">
        <f>L60</f>
        <v>9017.630000000001</v>
      </c>
      <c r="M101" s="273">
        <f>M60</f>
        <v>18914.87</v>
      </c>
      <c r="N101" s="273">
        <f>N60</f>
        <v>1.0975433678250268</v>
      </c>
      <c r="O101" s="273">
        <f>O60</f>
        <v>20133.47</v>
      </c>
      <c r="P101" s="273">
        <f>P60</f>
        <v>26446.37</v>
      </c>
      <c r="Q101" s="273">
        <f>Q60</f>
        <v>0.31355250734225137</v>
      </c>
      <c r="R101" s="273">
        <f>R60</f>
        <v>11390.61</v>
      </c>
      <c r="S101" s="273">
        <f>S60</f>
        <v>17897.62</v>
      </c>
      <c r="T101" s="273">
        <f>T60</f>
        <v>0.57126088945192555</v>
      </c>
      <c r="U101" s="273">
        <f>U60</f>
        <v>9522.9499999999989</v>
      </c>
      <c r="V101" s="273">
        <f>V60</f>
        <v>23578.12</v>
      </c>
      <c r="W101" s="273">
        <f>W60</f>
        <v>1.4759260523262225</v>
      </c>
      <c r="X101" s="273">
        <f>X60</f>
        <v>11553.740000000002</v>
      </c>
      <c r="Y101" s="273">
        <f>Y60</f>
        <v>14751.96</v>
      </c>
      <c r="Z101" s="273">
        <f>Z60</f>
        <v>0.27681252996865058</v>
      </c>
      <c r="AA101" s="273">
        <f>AA60</f>
        <v>1966.54</v>
      </c>
      <c r="AB101" s="273">
        <f>AB60</f>
        <v>15056.619999999999</v>
      </c>
      <c r="AC101" s="273">
        <f>AC60</f>
        <v>0</v>
      </c>
      <c r="AD101" s="273">
        <f>AD60</f>
        <v>60.349999999999454</v>
      </c>
      <c r="AE101" s="273">
        <f>AE60</f>
        <v>17526.87</v>
      </c>
      <c r="AF101" s="273">
        <f>AF60</f>
        <v>289.4203811101932</v>
      </c>
      <c r="AG101" s="273">
        <f>AG60</f>
        <v>2421.7699999999995</v>
      </c>
      <c r="AH101" s="273">
        <f>AH60</f>
        <v>-114.88000000000011</v>
      </c>
      <c r="AI101" s="273">
        <f>AI60</f>
        <v>-1.0474363791772134</v>
      </c>
      <c r="AJ101" s="273">
        <f>AJ60</f>
        <v>4676.42</v>
      </c>
      <c r="AK101" s="273">
        <f>AK60</f>
        <v>14440.119999999999</v>
      </c>
      <c r="AL101" s="194"/>
      <c r="AM101" s="272"/>
      <c r="AN101" s="273">
        <f>AN60</f>
        <v>128958.98000000001</v>
      </c>
      <c r="AO101" s="273">
        <f>AO60</f>
        <v>228596.05</v>
      </c>
      <c r="AP101" s="273">
        <f>AO101-AN101</f>
        <v>99637.069999999978</v>
      </c>
      <c r="AQ101" s="270">
        <f>((AO101-AN101)/AN101)</f>
        <v>0.77262607070868561</v>
      </c>
    </row>
    <row r="102" spans="1:43" s="190" customFormat="1" x14ac:dyDescent="0.25">
      <c r="A102" s="193"/>
      <c r="B102" s="192" t="s">
        <v>699</v>
      </c>
      <c r="C102" s="271">
        <f>C67+C70+C75+C83+C89+C91+C96+C99</f>
        <v>15360.32</v>
      </c>
      <c r="D102" s="271">
        <f>D67+D70+D75+D83+D89+D91+D96+D99</f>
        <v>18756.670109999999</v>
      </c>
      <c r="E102" s="197"/>
      <c r="F102" s="271">
        <f>F67+F70+F75+F83+F89+F91+F96+F99</f>
        <v>16614.73</v>
      </c>
      <c r="G102" s="271">
        <f>G67+G70+G75+G83+G89+G91+G96+G99</f>
        <v>21230.298269999999</v>
      </c>
      <c r="H102" s="197"/>
      <c r="I102" s="271">
        <f>I67+I70+I75+I83+I89+I91+I96+I99</f>
        <v>15685.92</v>
      </c>
      <c r="J102" s="271">
        <f>J67+J70+J75+J83+J89+J91+J96+J99</f>
        <v>18929.04177</v>
      </c>
      <c r="K102" s="197"/>
      <c r="L102" s="271">
        <f>L67+L70+L75+L83+L89+L91+L96+L99</f>
        <v>20733.97</v>
      </c>
      <c r="M102" s="271">
        <f>M67+M70+M75+M83+M89+M91+M96+M99</f>
        <v>20504.552019999999</v>
      </c>
      <c r="N102" s="197"/>
      <c r="O102" s="271">
        <f>O67+O70+O75+O83+O89+O91+O96+O99</f>
        <v>16665.589999999997</v>
      </c>
      <c r="P102" s="271">
        <f>P67+P70+P75+P83+P89+P91+P96+P99</f>
        <v>20152.057520000002</v>
      </c>
      <c r="Q102" s="197"/>
      <c r="R102" s="271">
        <f>R67+R70+R75+R83+R89+R91+R96+R99</f>
        <v>13969.18</v>
      </c>
      <c r="S102" s="271">
        <f>S67+S70+S75+S83+S89+S91+S96+S99</f>
        <v>18569.628769999999</v>
      </c>
      <c r="T102" s="197"/>
      <c r="U102" s="271">
        <f>U67+U70+U75+U83+U89+U91+U96+U99</f>
        <v>12913.779999999999</v>
      </c>
      <c r="V102" s="271">
        <f>V67+V70+V75+V83+V89+V91+V96+V99</f>
        <v>18736.527269999999</v>
      </c>
      <c r="W102" s="197"/>
      <c r="X102" s="271">
        <f>X67+X70+X75+X83+X89+X91+X96+X99</f>
        <v>14205.07</v>
      </c>
      <c r="Y102" s="271">
        <f>Y67+Y70+Y75+Y83+Y89+Y91+Y96+Y99</f>
        <v>18411.332549999999</v>
      </c>
      <c r="Z102" s="197"/>
      <c r="AA102" s="271">
        <f>AA67+AA70+AA75+AA83+AA89+AA91+AA96+AA99</f>
        <v>15219.73</v>
      </c>
      <c r="AB102" s="271">
        <f>AB67+AB70+AB75+AB83+AB89+AB91+AB96+AB99</f>
        <v>18711.511769999997</v>
      </c>
      <c r="AC102" s="197"/>
      <c r="AD102" s="271">
        <f>AD67+AD70+AD75+AD83+AD89+AD91+AD96+AD99</f>
        <v>15904.162</v>
      </c>
      <c r="AE102" s="271">
        <f>AE67+AE70+AE75+AE83+AE89+AE91+AE96+AE99</f>
        <v>18837.976020000002</v>
      </c>
      <c r="AF102" s="197"/>
      <c r="AG102" s="271">
        <f>AG67+AG70+AG75+AG83+AG89+AG91+AG96+AG99</f>
        <v>13895.53282</v>
      </c>
      <c r="AH102" s="271">
        <f>AH67+AH70+AH75+AH83+AH89+AH91+AH96+AH99</f>
        <v>18451.596270000002</v>
      </c>
      <c r="AI102" s="197"/>
      <c r="AJ102" s="271">
        <f>AJ67+AJ70+AJ75+AJ83+AJ89+AJ91+AJ96+AJ99</f>
        <v>13895.53282</v>
      </c>
      <c r="AK102" s="271">
        <f>AK67+AK70+AK75+AK83+AK89+AK91+AK96+AK99</f>
        <v>18699.031269999999</v>
      </c>
      <c r="AL102" s="197"/>
      <c r="AM102" s="272"/>
      <c r="AN102" s="271">
        <f>AN67+AN70+AN75+AN83+AN89+AN91+AN96+AN99</f>
        <v>185063.51764000001</v>
      </c>
      <c r="AO102" s="271">
        <f>AO67+AO70+AO75+AO83+AO89+AO91+AO96+AO99</f>
        <v>229990.22361000004</v>
      </c>
      <c r="AP102" s="271">
        <f>AO102-AN102</f>
        <v>44926.705970000039</v>
      </c>
      <c r="AQ102" s="270">
        <f>((AO102-AN102)/AN102)</f>
        <v>0.24276370914658055</v>
      </c>
    </row>
    <row r="103" spans="1:43" s="190" customFormat="1" x14ac:dyDescent="0.25">
      <c r="A103" s="193"/>
      <c r="B103" s="192" t="s">
        <v>698</v>
      </c>
      <c r="C103" s="271">
        <f>C101-C102</f>
        <v>-2195.5599999999995</v>
      </c>
      <c r="D103" s="271">
        <f>D101-D102</f>
        <v>873.96989000000031</v>
      </c>
      <c r="E103" s="271">
        <f>E101-E102</f>
        <v>0.49115061725394149</v>
      </c>
      <c r="F103" s="271">
        <f>F101-F102</f>
        <v>3093.66</v>
      </c>
      <c r="G103" s="271">
        <f>G101-G102</f>
        <v>8670.8217299999997</v>
      </c>
      <c r="H103" s="271">
        <f>H101-H102</f>
        <v>0.51717720219662788</v>
      </c>
      <c r="I103" s="271">
        <f>I101-I102</f>
        <v>9656.4299999999985</v>
      </c>
      <c r="J103" s="271">
        <f>J101-J102</f>
        <v>11637.578229999999</v>
      </c>
      <c r="K103" s="271">
        <f>K101-K102</f>
        <v>0.2061478118643299</v>
      </c>
      <c r="L103" s="271">
        <f>L101-L102</f>
        <v>-11716.34</v>
      </c>
      <c r="M103" s="271">
        <f>M101-M102</f>
        <v>-1589.6820200000002</v>
      </c>
      <c r="N103" s="271">
        <f>N101-N102</f>
        <v>1.0975433678250268</v>
      </c>
      <c r="O103" s="271">
        <f>O101-O102</f>
        <v>3467.8800000000047</v>
      </c>
      <c r="P103" s="271">
        <f>P101-P102</f>
        <v>6294.3124799999969</v>
      </c>
      <c r="Q103" s="271">
        <f>Q101-Q102</f>
        <v>0.31355250734225137</v>
      </c>
      <c r="R103" s="271">
        <f>R101-R102</f>
        <v>-2578.5699999999997</v>
      </c>
      <c r="S103" s="271">
        <f>S101-S102</f>
        <v>-672.00877000000037</v>
      </c>
      <c r="T103" s="271">
        <f>T101-T102</f>
        <v>0.57126088945192555</v>
      </c>
      <c r="U103" s="271">
        <f>U101-U102</f>
        <v>-3390.83</v>
      </c>
      <c r="V103" s="271">
        <f>V101-V102</f>
        <v>4841.5927300000003</v>
      </c>
      <c r="W103" s="271">
        <f>W101-W102</f>
        <v>1.4759260523262225</v>
      </c>
      <c r="X103" s="271">
        <f>X101-X102</f>
        <v>-2651.3299999999981</v>
      </c>
      <c r="Y103" s="271">
        <f>Y101-Y102</f>
        <v>-3659.37255</v>
      </c>
      <c r="Z103" s="271">
        <f>Z101-Z102</f>
        <v>0.27681252996865058</v>
      </c>
      <c r="AA103" s="271">
        <f>AA101-AA102</f>
        <v>-13253.189999999999</v>
      </c>
      <c r="AB103" s="271">
        <f>AB101-AB102</f>
        <v>-3654.8917699999984</v>
      </c>
      <c r="AC103" s="271">
        <f>AC101-AC102</f>
        <v>0</v>
      </c>
      <c r="AD103" s="271">
        <f>AD101-AD102</f>
        <v>-15843.812000000002</v>
      </c>
      <c r="AE103" s="271">
        <f>AE101-AE102</f>
        <v>-1311.1060200000029</v>
      </c>
      <c r="AF103" s="271">
        <f>AF101-AF102</f>
        <v>289.4203811101932</v>
      </c>
      <c r="AG103" s="271">
        <f>AG101-AG102</f>
        <v>-11473.76282</v>
      </c>
      <c r="AH103" s="271">
        <f>AH101-AH102</f>
        <v>-18566.476270000003</v>
      </c>
      <c r="AI103" s="271">
        <f>AI101-AI102</f>
        <v>-1.0474363791772134</v>
      </c>
      <c r="AJ103" s="271">
        <f>AJ101-AJ102</f>
        <v>-9219.1128200000003</v>
      </c>
      <c r="AK103" s="271">
        <f>AK101-AK102</f>
        <v>-4258.9112700000005</v>
      </c>
      <c r="AL103" s="197"/>
      <c r="AM103" s="272"/>
      <c r="AN103" s="271">
        <f>AN101-AN102</f>
        <v>-56104.537639999995</v>
      </c>
      <c r="AO103" s="271">
        <f>AO101-AO102</f>
        <v>-1394.1736100000562</v>
      </c>
      <c r="AP103" s="271">
        <f>AP101-AP102</f>
        <v>54710.364029999939</v>
      </c>
      <c r="AQ103" s="270">
        <f>((AO103-AN103)/AN103)</f>
        <v>-0.9751504304527755</v>
      </c>
    </row>
  </sheetData>
  <mergeCells count="17">
    <mergeCell ref="L2:N2"/>
    <mergeCell ref="AG2:AI2"/>
    <mergeCell ref="AJ2:AL2"/>
    <mergeCell ref="AN2:AQ2"/>
    <mergeCell ref="A9:B9"/>
    <mergeCell ref="AA2:AC2"/>
    <mergeCell ref="AD2:AF2"/>
    <mergeCell ref="A35:B35"/>
    <mergeCell ref="O2:Q2"/>
    <mergeCell ref="R2:T2"/>
    <mergeCell ref="U2:W2"/>
    <mergeCell ref="X2:Z2"/>
    <mergeCell ref="A2:A3"/>
    <mergeCell ref="B2:B3"/>
    <mergeCell ref="C2:E2"/>
    <mergeCell ref="F2:H2"/>
    <mergeCell ref="I2:K2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6BE40-144B-470F-B401-0554B6F83D51}">
  <dimension ref="A1:O97"/>
  <sheetViews>
    <sheetView zoomScale="98" zoomScaleNormal="98" workbookViewId="0">
      <selection activeCell="P28" sqref="P28"/>
    </sheetView>
  </sheetViews>
  <sheetFormatPr defaultColWidth="32.140625" defaultRowHeight="12.75" customHeight="1" x14ac:dyDescent="0.25"/>
  <cols>
    <col min="1" max="1" width="8.85546875" style="371" bestFit="1" customWidth="1"/>
    <col min="2" max="2" width="57.140625" style="370" customWidth="1"/>
    <col min="3" max="3" width="13" style="369" bestFit="1" customWidth="1"/>
    <col min="4" max="6" width="14.28515625" style="369" bestFit="1" customWidth="1"/>
    <col min="7" max="9" width="13.42578125" style="369" bestFit="1" customWidth="1"/>
    <col min="10" max="11" width="14.140625" style="369" bestFit="1" customWidth="1"/>
    <col min="12" max="12" width="14.28515625" style="369" bestFit="1" customWidth="1"/>
    <col min="13" max="13" width="14.7109375" style="369" customWidth="1"/>
    <col min="14" max="14" width="13.28515625" style="369" bestFit="1" customWidth="1"/>
    <col min="15" max="15" width="14.85546875" style="368" bestFit="1" customWidth="1"/>
    <col min="16" max="16384" width="32.140625" style="367"/>
  </cols>
  <sheetData>
    <row r="1" spans="1:15" s="368" customFormat="1" ht="12.75" customHeight="1" x14ac:dyDescent="0.25">
      <c r="A1" s="395"/>
      <c r="B1" s="395"/>
      <c r="C1" s="396" t="s">
        <v>775</v>
      </c>
      <c r="D1" s="396" t="s">
        <v>774</v>
      </c>
      <c r="E1" s="396" t="s">
        <v>773</v>
      </c>
      <c r="F1" s="396" t="s">
        <v>772</v>
      </c>
      <c r="G1" s="396" t="s">
        <v>771</v>
      </c>
      <c r="H1" s="396" t="s">
        <v>770</v>
      </c>
      <c r="I1" s="396" t="s">
        <v>769</v>
      </c>
      <c r="J1" s="396" t="s">
        <v>768</v>
      </c>
      <c r="K1" s="396" t="s">
        <v>767</v>
      </c>
      <c r="L1" s="396" t="s">
        <v>766</v>
      </c>
      <c r="M1" s="396" t="s">
        <v>765</v>
      </c>
      <c r="N1" s="396" t="s">
        <v>764</v>
      </c>
      <c r="O1" s="396" t="s">
        <v>707</v>
      </c>
    </row>
    <row r="2" spans="1:15" s="368" customFormat="1" ht="12.75" customHeight="1" x14ac:dyDescent="0.25">
      <c r="A2" s="395"/>
      <c r="B2" s="395"/>
      <c r="C2" s="394">
        <v>2023</v>
      </c>
      <c r="D2" s="394">
        <v>2023</v>
      </c>
      <c r="E2" s="394">
        <v>2023</v>
      </c>
      <c r="F2" s="394">
        <v>2023</v>
      </c>
      <c r="G2" s="394">
        <v>2023</v>
      </c>
      <c r="H2" s="394">
        <v>2023</v>
      </c>
      <c r="I2" s="394">
        <v>2023</v>
      </c>
      <c r="J2" s="394">
        <v>2023</v>
      </c>
      <c r="K2" s="394">
        <v>2023</v>
      </c>
      <c r="L2" s="394">
        <v>2023</v>
      </c>
      <c r="M2" s="394">
        <v>2023</v>
      </c>
      <c r="N2" s="394">
        <v>2023</v>
      </c>
      <c r="O2" s="394">
        <v>2023</v>
      </c>
    </row>
    <row r="3" spans="1:15" ht="12.75" customHeight="1" x14ac:dyDescent="0.25">
      <c r="A3" s="385">
        <v>4011</v>
      </c>
      <c r="B3" s="392" t="s">
        <v>762</v>
      </c>
      <c r="C3" s="386">
        <v>250</v>
      </c>
      <c r="D3" s="386">
        <v>250</v>
      </c>
      <c r="E3" s="386">
        <v>250</v>
      </c>
      <c r="F3" s="386">
        <v>500</v>
      </c>
      <c r="G3" s="386">
        <v>300</v>
      </c>
      <c r="H3" s="386">
        <v>50</v>
      </c>
      <c r="I3" s="386">
        <v>100</v>
      </c>
      <c r="J3" s="386">
        <v>450</v>
      </c>
      <c r="K3" s="386">
        <v>100</v>
      </c>
      <c r="L3" s="386">
        <v>150</v>
      </c>
      <c r="M3" s="386">
        <v>200</v>
      </c>
      <c r="N3" s="386"/>
      <c r="O3" s="377">
        <f>C3+D3+E3+F3+G3+H3+I3+J3+K3+L3+M3+N3</f>
        <v>2600</v>
      </c>
    </row>
    <row r="4" spans="1:15" ht="12.75" customHeight="1" x14ac:dyDescent="0.25">
      <c r="A4" s="385">
        <v>4012</v>
      </c>
      <c r="B4" s="392" t="s">
        <v>761</v>
      </c>
      <c r="C4" s="386">
        <v>3180</v>
      </c>
      <c r="D4" s="386">
        <v>8945</v>
      </c>
      <c r="E4" s="386">
        <v>5695</v>
      </c>
      <c r="F4" s="386">
        <v>6780</v>
      </c>
      <c r="G4" s="386">
        <v>7622.5</v>
      </c>
      <c r="H4" s="386">
        <v>3115</v>
      </c>
      <c r="I4" s="386">
        <v>5015</v>
      </c>
      <c r="J4" s="386">
        <v>6850</v>
      </c>
      <c r="K4" s="386">
        <v>3127.5</v>
      </c>
      <c r="L4" s="386">
        <v>6555</v>
      </c>
      <c r="M4" s="386">
        <v>2450</v>
      </c>
      <c r="N4" s="386"/>
      <c r="O4" s="377">
        <f>C4+D4+E4+F4+G4+H4+I4+J4+K4+L4+M4+N4</f>
        <v>59335</v>
      </c>
    </row>
    <row r="5" spans="1:15" ht="12.75" customHeight="1" x14ac:dyDescent="0.25">
      <c r="A5" s="385">
        <v>4013</v>
      </c>
      <c r="B5" s="392" t="s">
        <v>760</v>
      </c>
      <c r="C5" s="386">
        <v>1180</v>
      </c>
      <c r="D5" s="386">
        <v>1315</v>
      </c>
      <c r="E5" s="386">
        <v>1345</v>
      </c>
      <c r="F5" s="386">
        <v>3160</v>
      </c>
      <c r="G5" s="386">
        <v>1570</v>
      </c>
      <c r="H5" s="386">
        <v>245</v>
      </c>
      <c r="I5" s="386">
        <v>490</v>
      </c>
      <c r="J5" s="386">
        <v>2215</v>
      </c>
      <c r="K5" s="386">
        <v>410</v>
      </c>
      <c r="L5" s="386">
        <v>835</v>
      </c>
      <c r="M5" s="386">
        <v>1215</v>
      </c>
      <c r="N5" s="386"/>
      <c r="O5" s="377">
        <f>C5+D5+E5+F5+G5+H5+I5+J5+K5+L5+M5+N5</f>
        <v>13980</v>
      </c>
    </row>
    <row r="6" spans="1:15" s="372" customFormat="1" ht="20.100000000000001" customHeight="1" x14ac:dyDescent="0.25">
      <c r="A6" s="375" t="s">
        <v>758</v>
      </c>
      <c r="B6" s="374"/>
      <c r="C6" s="373">
        <f>SUM(C3:C5)</f>
        <v>4610</v>
      </c>
      <c r="D6" s="373">
        <f>SUM(D3:D5)</f>
        <v>10510</v>
      </c>
      <c r="E6" s="373">
        <f>SUM(E3:E5)</f>
        <v>7290</v>
      </c>
      <c r="F6" s="373">
        <f>SUM(F3:F5)</f>
        <v>10440</v>
      </c>
      <c r="G6" s="373">
        <f>SUM(G3:G5)</f>
        <v>9492.5</v>
      </c>
      <c r="H6" s="373">
        <f>SUM(H3:H5)</f>
        <v>3410</v>
      </c>
      <c r="I6" s="373">
        <f>SUM(I3:I5)</f>
        <v>5605</v>
      </c>
      <c r="J6" s="373">
        <f>SUM(J3:J5)</f>
        <v>9515</v>
      </c>
      <c r="K6" s="373">
        <f>SUM(K3:K5)</f>
        <v>3637.5</v>
      </c>
      <c r="L6" s="373">
        <f>SUM(L3:L5)</f>
        <v>7540</v>
      </c>
      <c r="M6" s="373">
        <f>SUM(M3:M5)</f>
        <v>3865</v>
      </c>
      <c r="N6" s="373">
        <f>SUM(N3:N5)</f>
        <v>0</v>
      </c>
      <c r="O6" s="373">
        <f>SUM(C6:N6)</f>
        <v>75915</v>
      </c>
    </row>
    <row r="7" spans="1:15" ht="12.75" customHeight="1" x14ac:dyDescent="0.25">
      <c r="A7" s="385">
        <v>4111</v>
      </c>
      <c r="B7" s="392" t="s">
        <v>756</v>
      </c>
      <c r="C7" s="383"/>
      <c r="D7" s="383">
        <v>1550</v>
      </c>
      <c r="E7" s="383">
        <v>3725</v>
      </c>
      <c r="F7" s="383">
        <v>5066.07</v>
      </c>
      <c r="G7" s="383"/>
      <c r="H7" s="383"/>
      <c r="I7" s="383"/>
      <c r="J7" s="383"/>
      <c r="K7" s="383"/>
      <c r="L7" s="383"/>
      <c r="M7" s="383"/>
      <c r="N7" s="383"/>
      <c r="O7" s="383">
        <f>C7+D7+E7+F7+G7+H7+I7+J7+K7+L7+M7+N7</f>
        <v>10341.07</v>
      </c>
    </row>
    <row r="8" spans="1:15" ht="12.75" customHeight="1" x14ac:dyDescent="0.25">
      <c r="A8" s="385">
        <v>4112</v>
      </c>
      <c r="B8" s="392" t="s">
        <v>755</v>
      </c>
      <c r="C8" s="383"/>
      <c r="D8" s="383"/>
      <c r="E8" s="383">
        <v>250</v>
      </c>
      <c r="F8" s="383">
        <v>1500</v>
      </c>
      <c r="G8" s="383"/>
      <c r="H8" s="383"/>
      <c r="I8" s="383"/>
      <c r="J8" s="383"/>
      <c r="K8" s="383"/>
      <c r="L8" s="383"/>
      <c r="M8" s="383"/>
      <c r="N8" s="383"/>
      <c r="O8" s="383">
        <f>C8+D8+E8+F8+G8+H8+I8+J8+K8+L8+M8+N8</f>
        <v>1750</v>
      </c>
    </row>
    <row r="9" spans="1:15" ht="12.75" customHeight="1" x14ac:dyDescent="0.25">
      <c r="A9" s="385">
        <v>4115</v>
      </c>
      <c r="B9" s="392" t="s">
        <v>754</v>
      </c>
      <c r="C9" s="383"/>
      <c r="D9" s="383"/>
      <c r="E9" s="383"/>
      <c r="F9" s="383">
        <v>-10914.58</v>
      </c>
      <c r="G9" s="383">
        <v>-21.06</v>
      </c>
      <c r="H9" s="383"/>
      <c r="I9" s="383"/>
      <c r="J9" s="383"/>
      <c r="K9" s="383"/>
      <c r="L9" s="383"/>
      <c r="M9" s="383"/>
      <c r="N9" s="383"/>
      <c r="O9" s="383">
        <f>C9+D9+E9+F9+G9+H9+I9+J9+K9+L9+M9+N9</f>
        <v>-10935.64</v>
      </c>
    </row>
    <row r="10" spans="1:15" ht="12.75" customHeight="1" x14ac:dyDescent="0.25">
      <c r="A10" s="393"/>
      <c r="B10" s="393"/>
      <c r="C10" s="380">
        <f>SUM(C7:C9)</f>
        <v>0</v>
      </c>
      <c r="D10" s="380">
        <f>SUM(D7:D9)</f>
        <v>1550</v>
      </c>
      <c r="E10" s="380">
        <f>SUM(E7:E9)</f>
        <v>3975</v>
      </c>
      <c r="F10" s="380">
        <f>SUM(F7:F9)</f>
        <v>-4348.51</v>
      </c>
      <c r="G10" s="380">
        <f>SUM(G7:G9)</f>
        <v>-21.06</v>
      </c>
      <c r="H10" s="380">
        <f>SUM(H7:H9)</f>
        <v>0</v>
      </c>
      <c r="I10" s="380">
        <f>SUM(I7:I9)</f>
        <v>0</v>
      </c>
      <c r="J10" s="380">
        <f>SUM(J7:J9)</f>
        <v>0</v>
      </c>
      <c r="K10" s="380">
        <f>SUM(K7:K9)</f>
        <v>0</v>
      </c>
      <c r="L10" s="380">
        <f>SUM(L7:L9)</f>
        <v>0</v>
      </c>
      <c r="M10" s="380">
        <f>SUM(M7:M9)</f>
        <v>0</v>
      </c>
      <c r="N10" s="380">
        <f>SUM(N7:N9)</f>
        <v>0</v>
      </c>
      <c r="O10" s="380">
        <f>SUM(C10:N10)</f>
        <v>1155.4299999999998</v>
      </c>
    </row>
    <row r="11" spans="1:15" ht="12.75" customHeight="1" x14ac:dyDescent="0.25">
      <c r="A11" s="385">
        <v>4121</v>
      </c>
      <c r="B11" s="392" t="s">
        <v>752</v>
      </c>
      <c r="C11" s="383"/>
      <c r="D11" s="383"/>
      <c r="E11" s="383"/>
      <c r="F11" s="383"/>
      <c r="G11" s="383"/>
      <c r="H11" s="383"/>
      <c r="I11" s="383"/>
      <c r="J11" s="383">
        <v>1750</v>
      </c>
      <c r="K11" s="383"/>
      <c r="L11" s="383"/>
      <c r="M11" s="383"/>
      <c r="N11" s="383"/>
      <c r="O11" s="383">
        <f>C11+D11+E11+F11+G11+H11+I11+J11+K11+L11+M11++N11</f>
        <v>1750</v>
      </c>
    </row>
    <row r="12" spans="1:15" ht="12.75" customHeight="1" x14ac:dyDescent="0.25">
      <c r="A12" s="385">
        <v>4123</v>
      </c>
      <c r="B12" s="392" t="s">
        <v>751</v>
      </c>
      <c r="C12" s="383"/>
      <c r="D12" s="383"/>
      <c r="E12" s="383"/>
      <c r="F12" s="383"/>
      <c r="G12" s="383">
        <v>9600</v>
      </c>
      <c r="H12" s="383">
        <v>5237.5</v>
      </c>
      <c r="I12" s="383">
        <v>4550</v>
      </c>
      <c r="J12" s="383">
        <v>525</v>
      </c>
      <c r="K12" s="383">
        <v>1187.5</v>
      </c>
      <c r="L12" s="383">
        <v>-7516.67</v>
      </c>
      <c r="M12" s="383"/>
      <c r="N12" s="383"/>
      <c r="O12" s="383">
        <f>C12+D12+E12+F12+G12+H12+I12+J12+K12+L12+M12++N12</f>
        <v>13583.33</v>
      </c>
    </row>
    <row r="13" spans="1:15" ht="12.75" customHeight="1" x14ac:dyDescent="0.25">
      <c r="A13" s="385">
        <v>4125</v>
      </c>
      <c r="B13" s="392" t="s">
        <v>750</v>
      </c>
      <c r="C13" s="386">
        <v>-103.98</v>
      </c>
      <c r="D13" s="386"/>
      <c r="E13" s="386"/>
      <c r="F13" s="386"/>
      <c r="G13" s="386">
        <v>-30</v>
      </c>
      <c r="H13" s="386"/>
      <c r="I13" s="386">
        <v>-50</v>
      </c>
      <c r="J13" s="386">
        <v>-37.5</v>
      </c>
      <c r="K13" s="386">
        <v>-474.28</v>
      </c>
      <c r="L13" s="386">
        <v>-1588.45</v>
      </c>
      <c r="M13" s="386"/>
      <c r="N13" s="386"/>
      <c r="O13" s="383">
        <f>C13+D13+E13+F13+G13+H13+I13+J13+K13+L13+M13++N13</f>
        <v>-2284.21</v>
      </c>
    </row>
    <row r="14" spans="1:15" ht="12.75" customHeight="1" x14ac:dyDescent="0.25">
      <c r="A14" s="393"/>
      <c r="B14" s="393"/>
      <c r="C14" s="380">
        <f>SUM(C11:C13)</f>
        <v>-103.98</v>
      </c>
      <c r="D14" s="380">
        <f>SUM(D11:D13)</f>
        <v>0</v>
      </c>
      <c r="E14" s="380">
        <f>SUM(E11:E13)</f>
        <v>0</v>
      </c>
      <c r="F14" s="380">
        <f>SUM(F11:F13)</f>
        <v>0</v>
      </c>
      <c r="G14" s="380">
        <f>SUM(G11:G13)</f>
        <v>9570</v>
      </c>
      <c r="H14" s="380">
        <f>SUM(H11:H13)</f>
        <v>5237.5</v>
      </c>
      <c r="I14" s="380">
        <f>SUM(I11:I13)</f>
        <v>4500</v>
      </c>
      <c r="J14" s="380">
        <f>SUM(J11:J13)</f>
        <v>2237.5</v>
      </c>
      <c r="K14" s="380">
        <f>SUM(K11:K13)</f>
        <v>713.22</v>
      </c>
      <c r="L14" s="380">
        <f>SUM(L11:L13)</f>
        <v>-9105.1200000000008</v>
      </c>
      <c r="M14" s="380">
        <f>SUM(M11:M13)</f>
        <v>0</v>
      </c>
      <c r="N14" s="380">
        <f>SUM(N11:N13)</f>
        <v>0</v>
      </c>
      <c r="O14" s="380">
        <f>SUM(C14:N14)</f>
        <v>13049.12</v>
      </c>
    </row>
    <row r="15" spans="1:15" ht="12.75" customHeight="1" x14ac:dyDescent="0.25">
      <c r="A15" s="385">
        <v>4132</v>
      </c>
      <c r="B15" s="392" t="s">
        <v>748</v>
      </c>
      <c r="C15" s="386">
        <v>1160</v>
      </c>
      <c r="D15" s="386"/>
      <c r="E15" s="386"/>
      <c r="F15" s="386">
        <v>15</v>
      </c>
      <c r="G15" s="386"/>
      <c r="H15" s="386">
        <v>30</v>
      </c>
      <c r="I15" s="386"/>
      <c r="J15" s="386"/>
      <c r="K15" s="386"/>
      <c r="L15" s="386">
        <v>15</v>
      </c>
      <c r="M15" s="386">
        <v>20</v>
      </c>
      <c r="N15" s="386"/>
      <c r="O15" s="386">
        <f>C15+D15+E15+F15+G15+H15+I15+J15+K15+L15+M15+N15</f>
        <v>1240</v>
      </c>
    </row>
    <row r="16" spans="1:15" ht="12.75" customHeight="1" x14ac:dyDescent="0.25">
      <c r="A16" s="385">
        <v>4135</v>
      </c>
      <c r="B16" s="392" t="s">
        <v>747</v>
      </c>
      <c r="C16" s="383"/>
      <c r="D16" s="383">
        <v>-754.07</v>
      </c>
      <c r="E16" s="383"/>
      <c r="F16" s="383"/>
      <c r="G16" s="383">
        <v>-380.24</v>
      </c>
      <c r="H16" s="383"/>
      <c r="I16" s="383"/>
      <c r="J16" s="383"/>
      <c r="K16" s="383"/>
      <c r="L16" s="383">
        <v>-16.239999999999998</v>
      </c>
      <c r="M16" s="383"/>
      <c r="N16" s="383"/>
      <c r="O16" s="386">
        <f>C16+D16+E16+F16+G16+H16+I16+J16+K16+L16+M16+N16</f>
        <v>-1150.55</v>
      </c>
    </row>
    <row r="17" spans="1:15" ht="12.75" customHeight="1" x14ac:dyDescent="0.25">
      <c r="A17" s="385">
        <v>4137</v>
      </c>
      <c r="B17" s="392" t="s">
        <v>746</v>
      </c>
      <c r="C17" s="383"/>
      <c r="D17" s="383"/>
      <c r="E17" s="383"/>
      <c r="F17" s="383"/>
      <c r="G17" s="383"/>
      <c r="H17" s="383"/>
      <c r="I17" s="383"/>
      <c r="J17" s="383"/>
      <c r="K17" s="383">
        <v>43</v>
      </c>
      <c r="L17" s="383"/>
      <c r="M17" s="383"/>
      <c r="N17" s="383"/>
      <c r="O17" s="386">
        <f>C17+D17+E17+F17+G17+H17+I17+J17+K17+L17+M17+N17</f>
        <v>43</v>
      </c>
    </row>
    <row r="18" spans="1:15" ht="12.75" customHeight="1" x14ac:dyDescent="0.25">
      <c r="A18" s="393"/>
      <c r="B18" s="393"/>
      <c r="C18" s="380">
        <f>SUM(C15:C17)</f>
        <v>1160</v>
      </c>
      <c r="D18" s="380">
        <f>SUM(D15:D17)</f>
        <v>-754.07</v>
      </c>
      <c r="E18" s="380">
        <f>SUM(E15:E17)</f>
        <v>0</v>
      </c>
      <c r="F18" s="380">
        <f>SUM(F15:F17)</f>
        <v>15</v>
      </c>
      <c r="G18" s="380">
        <f>SUM(G15:G17)</f>
        <v>-380.24</v>
      </c>
      <c r="H18" s="380">
        <f>SUM(H15:H17)</f>
        <v>30</v>
      </c>
      <c r="I18" s="380">
        <f>SUM(I15:I17)</f>
        <v>0</v>
      </c>
      <c r="J18" s="380">
        <f>SUM(J15:J17)</f>
        <v>0</v>
      </c>
      <c r="K18" s="380">
        <f>SUM(K15:K17)</f>
        <v>43</v>
      </c>
      <c r="L18" s="380">
        <f>SUM(L15:L17)</f>
        <v>-1.2399999999999984</v>
      </c>
      <c r="M18" s="380">
        <f>SUM(M15:M17)</f>
        <v>20</v>
      </c>
      <c r="N18" s="380">
        <f>SUM(N15:N17)</f>
        <v>0</v>
      </c>
      <c r="O18" s="380">
        <f>SUM(C18:N18)</f>
        <v>132.44999999999993</v>
      </c>
    </row>
    <row r="19" spans="1:15" ht="12.75" customHeight="1" x14ac:dyDescent="0.25">
      <c r="A19" s="385">
        <v>4145</v>
      </c>
      <c r="B19" s="392" t="s">
        <v>744</v>
      </c>
      <c r="C19" s="383"/>
      <c r="D19" s="383"/>
      <c r="E19" s="383"/>
      <c r="F19" s="383"/>
      <c r="G19" s="383"/>
      <c r="H19" s="383"/>
      <c r="I19" s="383"/>
      <c r="J19" s="383">
        <v>-1842.75</v>
      </c>
      <c r="K19" s="383">
        <v>-3761.22</v>
      </c>
      <c r="L19" s="383">
        <v>-1842.75</v>
      </c>
      <c r="M19" s="383">
        <v>-13596.66</v>
      </c>
      <c r="N19" s="383"/>
      <c r="O19" s="386">
        <f>C19+D19+E19+F19+G19+H19+I19+J19+K19+L19+M19+N19</f>
        <v>-21043.379999999997</v>
      </c>
    </row>
    <row r="20" spans="1:15" ht="12.75" customHeight="1" x14ac:dyDescent="0.25">
      <c r="A20" s="385">
        <v>4141</v>
      </c>
      <c r="B20" s="392" t="s">
        <v>743</v>
      </c>
      <c r="C20" s="383"/>
      <c r="D20" s="383"/>
      <c r="E20" s="383"/>
      <c r="F20" s="383"/>
      <c r="G20" s="383"/>
      <c r="H20" s="383"/>
      <c r="I20" s="383"/>
      <c r="J20" s="383"/>
      <c r="K20" s="383"/>
      <c r="L20" s="383">
        <v>3400</v>
      </c>
      <c r="M20" s="383">
        <v>5551.98</v>
      </c>
      <c r="N20" s="383"/>
      <c r="O20" s="386">
        <f>C20+D20+E20+F20+G20+H20+I20+J20+K20+L20+M20+N20</f>
        <v>8951.98</v>
      </c>
    </row>
    <row r="21" spans="1:15" ht="12.75" customHeight="1" x14ac:dyDescent="0.25">
      <c r="A21" s="385">
        <v>4142</v>
      </c>
      <c r="B21" s="392" t="s">
        <v>742</v>
      </c>
      <c r="C21" s="383"/>
      <c r="D21" s="383"/>
      <c r="E21" s="383"/>
      <c r="F21" s="383"/>
      <c r="G21" s="383"/>
      <c r="H21" s="383"/>
      <c r="I21" s="383"/>
      <c r="J21" s="383"/>
      <c r="K21" s="383"/>
      <c r="L21" s="383">
        <v>1600</v>
      </c>
      <c r="M21" s="383">
        <v>2250</v>
      </c>
      <c r="N21" s="383"/>
      <c r="O21" s="386">
        <f>C21+D21+E21+F21+G21+H21+I21+J21+K21+L21+M21+N21</f>
        <v>3850</v>
      </c>
    </row>
    <row r="22" spans="1:15" ht="12.75" customHeight="1" x14ac:dyDescent="0.25">
      <c r="A22" s="385">
        <v>4145</v>
      </c>
      <c r="B22" s="392" t="s">
        <v>741</v>
      </c>
      <c r="C22" s="383"/>
      <c r="D22" s="383"/>
      <c r="E22" s="383"/>
      <c r="F22" s="383"/>
      <c r="G22" s="383"/>
      <c r="H22" s="383"/>
      <c r="I22" s="383"/>
      <c r="J22" s="383"/>
      <c r="K22" s="383"/>
      <c r="L22" s="383"/>
      <c r="M22" s="383"/>
      <c r="N22" s="383"/>
      <c r="O22" s="386">
        <f>C22+D22+E22+F22+G22+H22+I22+J22+K22+L22+M22+N22</f>
        <v>0</v>
      </c>
    </row>
    <row r="23" spans="1:15" ht="12.75" customHeight="1" x14ac:dyDescent="0.25">
      <c r="A23" s="393"/>
      <c r="B23" s="393"/>
      <c r="C23" s="380">
        <f>SUM(C19:C22)</f>
        <v>0</v>
      </c>
      <c r="D23" s="380">
        <f>SUM(D19:D22)</f>
        <v>0</v>
      </c>
      <c r="E23" s="380">
        <f>SUM(E19:E22)</f>
        <v>0</v>
      </c>
      <c r="F23" s="380">
        <f>SUM(F19:F22)</f>
        <v>0</v>
      </c>
      <c r="G23" s="380">
        <f>SUM(G19:G22)</f>
        <v>0</v>
      </c>
      <c r="H23" s="380">
        <f>SUM(H19:H22)</f>
        <v>0</v>
      </c>
      <c r="I23" s="380">
        <f>SUM(I19:I22)</f>
        <v>0</v>
      </c>
      <c r="J23" s="380">
        <f>SUM(J19:J22)</f>
        <v>-1842.75</v>
      </c>
      <c r="K23" s="380">
        <f>SUM(K19:K22)</f>
        <v>-3761.22</v>
      </c>
      <c r="L23" s="380">
        <f>SUM(L19:L22)</f>
        <v>3157.25</v>
      </c>
      <c r="M23" s="380">
        <f>SUM(M19:M22)</f>
        <v>-5794.68</v>
      </c>
      <c r="N23" s="380">
        <f>SUM(N19:N22)</f>
        <v>0</v>
      </c>
      <c r="O23" s="380">
        <f>SUM(C23:N23)</f>
        <v>-8241.4</v>
      </c>
    </row>
    <row r="24" spans="1:15" ht="12.75" customHeight="1" x14ac:dyDescent="0.25">
      <c r="A24" s="385">
        <v>4161</v>
      </c>
      <c r="B24" s="392" t="s">
        <v>739</v>
      </c>
      <c r="C24" s="386">
        <v>43.5</v>
      </c>
      <c r="D24" s="386">
        <v>34.5</v>
      </c>
      <c r="E24" s="386">
        <v>52.5</v>
      </c>
      <c r="F24" s="386">
        <v>44</v>
      </c>
      <c r="G24" s="386">
        <v>135.5</v>
      </c>
      <c r="H24" s="386">
        <v>41</v>
      </c>
      <c r="I24" s="386">
        <v>214.5</v>
      </c>
      <c r="J24" s="386">
        <v>24</v>
      </c>
      <c r="K24" s="386">
        <v>41</v>
      </c>
      <c r="L24" s="386">
        <v>24</v>
      </c>
      <c r="M24" s="386">
        <v>9</v>
      </c>
      <c r="N24" s="386"/>
      <c r="O24" s="386">
        <f>C24+D24+E24+F24+G24+H24+I24+J24+K24+L24+M24+N24</f>
        <v>663.5</v>
      </c>
    </row>
    <row r="25" spans="1:15" ht="12.75" customHeight="1" x14ac:dyDescent="0.25">
      <c r="A25" s="385">
        <v>4165</v>
      </c>
      <c r="B25" s="392" t="s">
        <v>738</v>
      </c>
      <c r="C25" s="383"/>
      <c r="D25" s="383">
        <v>-58.35</v>
      </c>
      <c r="E25" s="383"/>
      <c r="F25" s="383">
        <v>-158.94</v>
      </c>
      <c r="G25" s="383">
        <v>-320.52999999999997</v>
      </c>
      <c r="H25" s="383">
        <v>-77.349999999999994</v>
      </c>
      <c r="I25" s="383">
        <v>-57.61</v>
      </c>
      <c r="J25" s="383">
        <v>-66.47</v>
      </c>
      <c r="K25" s="383">
        <v>-93.59</v>
      </c>
      <c r="L25" s="383"/>
      <c r="M25" s="383">
        <v>-24.01</v>
      </c>
      <c r="N25" s="383"/>
      <c r="O25" s="386">
        <f>C25+D25+E25+F25+G25+H25+I25+J25+K25+L25+M25+N25</f>
        <v>-856.85</v>
      </c>
    </row>
    <row r="26" spans="1:15" ht="12.75" customHeight="1" x14ac:dyDescent="0.25">
      <c r="A26" s="393"/>
      <c r="B26" s="393"/>
      <c r="C26" s="380">
        <f>SUM(C24:C25)</f>
        <v>43.5</v>
      </c>
      <c r="D26" s="380">
        <f>SUM(D24:D25)</f>
        <v>-23.85</v>
      </c>
      <c r="E26" s="380">
        <f>SUM(E24:E25)</f>
        <v>52.5</v>
      </c>
      <c r="F26" s="380">
        <f>SUM(F24:F25)</f>
        <v>-114.94</v>
      </c>
      <c r="G26" s="380">
        <f>SUM(G24:G25)</f>
        <v>-185.02999999999997</v>
      </c>
      <c r="H26" s="380">
        <f>SUM(H24:H25)</f>
        <v>-36.349999999999994</v>
      </c>
      <c r="I26" s="380">
        <f>SUM(I24:I25)</f>
        <v>156.88999999999999</v>
      </c>
      <c r="J26" s="380">
        <f>SUM(J24:J25)</f>
        <v>-42.47</v>
      </c>
      <c r="K26" s="380">
        <f>SUM(K24:K25)</f>
        <v>-52.59</v>
      </c>
      <c r="L26" s="380">
        <f>SUM(L24:L25)</f>
        <v>24</v>
      </c>
      <c r="M26" s="380">
        <f>SUM(M24:M25)</f>
        <v>-15.010000000000002</v>
      </c>
      <c r="N26" s="380">
        <f>SUM(N24:N25)</f>
        <v>0</v>
      </c>
      <c r="O26" s="380">
        <f>SUM(C26:N26)</f>
        <v>-193.34999999999997</v>
      </c>
    </row>
    <row r="27" spans="1:15" ht="12.75" customHeight="1" x14ac:dyDescent="0.25">
      <c r="A27" s="385">
        <v>4171</v>
      </c>
      <c r="B27" s="392" t="s">
        <v>736</v>
      </c>
      <c r="C27" s="386">
        <v>150</v>
      </c>
      <c r="D27" s="386"/>
      <c r="E27" s="386"/>
      <c r="F27" s="386"/>
      <c r="G27" s="386"/>
      <c r="H27" s="386">
        <v>450</v>
      </c>
      <c r="I27" s="386"/>
      <c r="J27" s="386">
        <v>1290</v>
      </c>
      <c r="K27" s="386">
        <v>100</v>
      </c>
      <c r="L27" s="386"/>
      <c r="M27" s="386"/>
      <c r="N27" s="386"/>
      <c r="O27" s="386">
        <f>C27+D27+E27+F27+G27+H27+I27+J27+K27+L27+M27+N27</f>
        <v>1990</v>
      </c>
    </row>
    <row r="28" spans="1:15" ht="12.75" customHeight="1" x14ac:dyDescent="0.25">
      <c r="A28" s="385">
        <v>4175</v>
      </c>
      <c r="B28" s="392" t="s">
        <v>735</v>
      </c>
      <c r="C28" s="383"/>
      <c r="D28" s="383"/>
      <c r="E28" s="383"/>
      <c r="F28" s="383">
        <v>-720.82</v>
      </c>
      <c r="G28" s="383"/>
      <c r="H28" s="383"/>
      <c r="I28" s="383"/>
      <c r="J28" s="383">
        <v>-600</v>
      </c>
      <c r="K28" s="386">
        <v>100</v>
      </c>
      <c r="L28" s="383"/>
      <c r="M28" s="383"/>
      <c r="N28" s="383"/>
      <c r="O28" s="386">
        <f>C28+D28+E28+F28+G28+H28+I28+J28+K28+L28+M28+N28</f>
        <v>-1220.8200000000002</v>
      </c>
    </row>
    <row r="29" spans="1:15" ht="12.75" customHeight="1" x14ac:dyDescent="0.25">
      <c r="A29" s="393"/>
      <c r="B29" s="393"/>
      <c r="C29" s="380">
        <f>SUM(C27:C28)</f>
        <v>150</v>
      </c>
      <c r="D29" s="380">
        <f>SUM(D27:D28)</f>
        <v>0</v>
      </c>
      <c r="E29" s="380">
        <f>SUM(E27:E28)</f>
        <v>0</v>
      </c>
      <c r="F29" s="380">
        <f>SUM(F27:F28)</f>
        <v>-720.82</v>
      </c>
      <c r="G29" s="380">
        <f>SUM(G27:G28)</f>
        <v>0</v>
      </c>
      <c r="H29" s="380">
        <f>SUM(H27:H28)</f>
        <v>450</v>
      </c>
      <c r="I29" s="380">
        <f>SUM(I27:I28)</f>
        <v>0</v>
      </c>
      <c r="J29" s="380">
        <f>SUM(J27:J28)</f>
        <v>690</v>
      </c>
      <c r="K29" s="380">
        <f>SUM(K27:K28)</f>
        <v>200</v>
      </c>
      <c r="L29" s="380">
        <f>SUM(L27:L28)</f>
        <v>0</v>
      </c>
      <c r="M29" s="380">
        <f>SUM(M27:M28)</f>
        <v>0</v>
      </c>
      <c r="N29" s="380">
        <f>SUM(N27:N28)</f>
        <v>0</v>
      </c>
      <c r="O29" s="380">
        <f>SUM(C29:N29)</f>
        <v>769.18</v>
      </c>
    </row>
    <row r="30" spans="1:15" ht="12.75" customHeight="1" x14ac:dyDescent="0.25">
      <c r="A30" s="385">
        <v>4185</v>
      </c>
      <c r="B30" s="392" t="s">
        <v>733</v>
      </c>
      <c r="C30" s="383">
        <v>0</v>
      </c>
      <c r="D30" s="383">
        <v>-315.14999999999998</v>
      </c>
      <c r="E30" s="383"/>
      <c r="F30" s="383"/>
      <c r="G30" s="383">
        <v>-104.24</v>
      </c>
      <c r="H30" s="383">
        <v>-12</v>
      </c>
      <c r="I30" s="383"/>
      <c r="J30" s="383"/>
      <c r="K30" s="383"/>
      <c r="L30" s="383"/>
      <c r="M30" s="383"/>
      <c r="N30" s="383"/>
      <c r="O30" s="386">
        <f>C30+D30+E30+F30+G30+H30+I30+J30+K30+L30+M30+N30</f>
        <v>-431.39</v>
      </c>
    </row>
    <row r="31" spans="1:15" ht="12.75" customHeight="1" x14ac:dyDescent="0.25">
      <c r="A31" s="393"/>
      <c r="B31" s="393"/>
      <c r="C31" s="380">
        <f>SUM(C30)</f>
        <v>0</v>
      </c>
      <c r="D31" s="380">
        <f>SUM(D30)</f>
        <v>-315.14999999999998</v>
      </c>
      <c r="E31" s="380">
        <f>SUM(E30)</f>
        <v>0</v>
      </c>
      <c r="F31" s="380">
        <f>SUM(F30)</f>
        <v>0</v>
      </c>
      <c r="G31" s="380">
        <f>SUM(G30)</f>
        <v>-104.24</v>
      </c>
      <c r="H31" s="380">
        <f>SUM(H30)</f>
        <v>-12</v>
      </c>
      <c r="I31" s="380">
        <f>SUM(I30)</f>
        <v>0</v>
      </c>
      <c r="J31" s="380">
        <f>SUM(J30)</f>
        <v>0</v>
      </c>
      <c r="K31" s="380">
        <f>SUM(K30)</f>
        <v>0</v>
      </c>
      <c r="L31" s="380">
        <f>SUM(L30)</f>
        <v>0</v>
      </c>
      <c r="M31" s="380">
        <f>SUM(M30)</f>
        <v>0</v>
      </c>
      <c r="N31" s="380">
        <f>SUM(N30)</f>
        <v>0</v>
      </c>
      <c r="O31" s="380">
        <f>SUM(C31:N31)</f>
        <v>-431.39</v>
      </c>
    </row>
    <row r="32" spans="1:15" s="372" customFormat="1" ht="20.100000000000001" customHeight="1" x14ac:dyDescent="0.25">
      <c r="A32" s="375" t="s">
        <v>731</v>
      </c>
      <c r="B32" s="374"/>
      <c r="C32" s="373">
        <f>C10+C14+C18+C23+C26+C29+C31</f>
        <v>1249.52</v>
      </c>
      <c r="D32" s="373">
        <f>D10+D14+D18+D23+D26+D29+D31</f>
        <v>456.92999999999995</v>
      </c>
      <c r="E32" s="373">
        <f>E10+E14+E18+E23+E26+E29+E31</f>
        <v>4027.5</v>
      </c>
      <c r="F32" s="373">
        <f>F10+F14+F18+F23+F26+F29+F31</f>
        <v>-5169.2699999999995</v>
      </c>
      <c r="G32" s="373">
        <f>G10+G14+G18+G23+G26+G29+G31</f>
        <v>8879.43</v>
      </c>
      <c r="H32" s="373">
        <f>H10+H14+H18+H23+H26+H29+H31</f>
        <v>5669.15</v>
      </c>
      <c r="I32" s="373">
        <f>I10+I14+I18+I23+I26+I29+I31</f>
        <v>4656.8900000000003</v>
      </c>
      <c r="J32" s="373">
        <f>J10+J14+J18+J23+J26+J29+J31</f>
        <v>1042.28</v>
      </c>
      <c r="K32" s="373">
        <f>K10+K14+K18+K23+K26+K29+K31</f>
        <v>-2857.59</v>
      </c>
      <c r="L32" s="373">
        <f>L10+L14+L18+L23+L26+L29+L31</f>
        <v>-5925.1100000000006</v>
      </c>
      <c r="M32" s="373">
        <f>M10+M14+M18+M23+M26+M29+M31</f>
        <v>-5789.6900000000005</v>
      </c>
      <c r="N32" s="373">
        <f>N10+N14+N18+N23+N26+N29+N31</f>
        <v>0</v>
      </c>
      <c r="O32" s="373">
        <f>SUM(C32:N32)</f>
        <v>6240.0399999999991</v>
      </c>
    </row>
    <row r="33" spans="1:15" ht="12.75" customHeight="1" x14ac:dyDescent="0.25">
      <c r="A33" s="385">
        <v>4204</v>
      </c>
      <c r="B33" s="392" t="s">
        <v>730</v>
      </c>
      <c r="C33" s="386">
        <v>6105</v>
      </c>
      <c r="D33" s="386">
        <v>3040</v>
      </c>
      <c r="E33" s="386">
        <v>7350</v>
      </c>
      <c r="F33" s="386">
        <v>3905</v>
      </c>
      <c r="G33" s="386">
        <v>0</v>
      </c>
      <c r="H33" s="386">
        <v>0</v>
      </c>
      <c r="I33" s="386">
        <v>0</v>
      </c>
      <c r="J33" s="386">
        <v>0</v>
      </c>
      <c r="K33" s="386">
        <v>0</v>
      </c>
      <c r="L33" s="386">
        <v>0</v>
      </c>
      <c r="M33" s="386">
        <v>0</v>
      </c>
      <c r="N33" s="386"/>
      <c r="O33" s="377">
        <f>C33+D33+E33+F33+G33+H33+I33+J33+K33+L33+M33+N33</f>
        <v>20400</v>
      </c>
    </row>
    <row r="34" spans="1:15" ht="12.75" customHeight="1" x14ac:dyDescent="0.25">
      <c r="A34" s="385">
        <v>4208</v>
      </c>
      <c r="B34" s="392" t="s">
        <v>729</v>
      </c>
      <c r="C34" s="386">
        <v>680</v>
      </c>
      <c r="D34" s="386">
        <v>720</v>
      </c>
      <c r="E34" s="386">
        <v>100</v>
      </c>
      <c r="F34" s="386">
        <v>0</v>
      </c>
      <c r="G34" s="386">
        <v>100</v>
      </c>
      <c r="H34" s="386">
        <v>0</v>
      </c>
      <c r="I34" s="386">
        <v>0</v>
      </c>
      <c r="J34" s="386">
        <v>100</v>
      </c>
      <c r="K34" s="386">
        <v>0</v>
      </c>
      <c r="L34" s="386">
        <v>10</v>
      </c>
      <c r="M34" s="386">
        <v>0</v>
      </c>
      <c r="N34" s="386"/>
      <c r="O34" s="377">
        <f>C34+D34+E34+F34+G34+H34+I34+J34+K34+L34+M34+N34</f>
        <v>1710</v>
      </c>
    </row>
    <row r="35" spans="1:15" ht="12.75" customHeight="1" x14ac:dyDescent="0.25">
      <c r="A35" s="385">
        <v>4800</v>
      </c>
      <c r="B35" s="392" t="s">
        <v>728</v>
      </c>
      <c r="C35" s="386">
        <v>776.46</v>
      </c>
      <c r="D35" s="386">
        <v>776.46</v>
      </c>
      <c r="E35" s="386">
        <v>776.46</v>
      </c>
      <c r="F35" s="386">
        <v>776.46</v>
      </c>
      <c r="G35" s="386">
        <v>776.46</v>
      </c>
      <c r="H35" s="386">
        <v>776.46</v>
      </c>
      <c r="I35" s="386">
        <v>776.46</v>
      </c>
      <c r="J35" s="386">
        <v>776.46</v>
      </c>
      <c r="K35" s="386">
        <v>776.46</v>
      </c>
      <c r="L35" s="386">
        <v>776.46</v>
      </c>
      <c r="M35" s="386">
        <v>776.46</v>
      </c>
      <c r="N35" s="386"/>
      <c r="O35" s="377">
        <f>C35+D35+E35+F35+G35+H35+I35+J35+K35+L35+M35+N35</f>
        <v>8541.0600000000013</v>
      </c>
    </row>
    <row r="36" spans="1:15" ht="12.75" customHeight="1" x14ac:dyDescent="0.25">
      <c r="A36" s="385">
        <v>4310</v>
      </c>
      <c r="B36" s="392" t="s">
        <v>723</v>
      </c>
      <c r="C36" s="383">
        <v>0</v>
      </c>
      <c r="D36" s="383">
        <v>0</v>
      </c>
      <c r="E36" s="383">
        <v>0</v>
      </c>
      <c r="F36" s="383">
        <v>0</v>
      </c>
      <c r="G36" s="383">
        <v>625</v>
      </c>
      <c r="H36" s="383">
        <v>0</v>
      </c>
      <c r="I36" s="383">
        <v>0</v>
      </c>
      <c r="J36" s="383">
        <v>0</v>
      </c>
      <c r="K36" s="383">
        <v>0</v>
      </c>
      <c r="L36" s="383">
        <v>0</v>
      </c>
      <c r="M36" s="383">
        <v>3799</v>
      </c>
      <c r="N36" s="383"/>
      <c r="O36" s="377">
        <f>C36+D36+E36+F36+G36+H36+I36+J36+K36+L36+M36+N36</f>
        <v>4424</v>
      </c>
    </row>
    <row r="37" spans="1:15" ht="12.75" customHeight="1" x14ac:dyDescent="0.25">
      <c r="A37" s="385">
        <v>4311</v>
      </c>
      <c r="B37" s="392" t="s">
        <v>722</v>
      </c>
      <c r="C37" s="383">
        <v>0</v>
      </c>
      <c r="D37" s="383">
        <v>0</v>
      </c>
      <c r="E37" s="383">
        <v>0</v>
      </c>
      <c r="F37" s="383">
        <v>0</v>
      </c>
      <c r="G37" s="383">
        <v>-625</v>
      </c>
      <c r="H37" s="383">
        <v>0</v>
      </c>
      <c r="I37" s="383">
        <v>0</v>
      </c>
      <c r="J37" s="383">
        <v>0</v>
      </c>
      <c r="K37" s="383">
        <v>0</v>
      </c>
      <c r="L37" s="383">
        <v>0</v>
      </c>
      <c r="M37" s="383">
        <v>0</v>
      </c>
      <c r="N37" s="383"/>
      <c r="O37" s="377">
        <f>C37+D37+E37+F37+G37+H37+I37+J37+K37+L37+M37+N37</f>
        <v>-625</v>
      </c>
    </row>
    <row r="38" spans="1:15" ht="12.75" customHeight="1" x14ac:dyDescent="0.25">
      <c r="A38" s="385"/>
      <c r="B38" s="392" t="s">
        <v>721</v>
      </c>
      <c r="C38" s="383">
        <v>0</v>
      </c>
      <c r="D38" s="383">
        <v>0</v>
      </c>
      <c r="E38" s="383">
        <v>0</v>
      </c>
      <c r="F38" s="383">
        <v>0</v>
      </c>
      <c r="G38" s="383">
        <v>0</v>
      </c>
      <c r="H38" s="383">
        <v>0</v>
      </c>
      <c r="I38" s="383">
        <v>0</v>
      </c>
      <c r="J38" s="383">
        <v>0</v>
      </c>
      <c r="K38" s="383">
        <v>0</v>
      </c>
      <c r="L38" s="383">
        <v>0</v>
      </c>
      <c r="M38" s="383">
        <v>0</v>
      </c>
      <c r="N38" s="383"/>
      <c r="O38" s="377">
        <f>C38+D38+E38+F38+G38+H38+I38+J38+K38+L38+M38+N38</f>
        <v>0</v>
      </c>
    </row>
    <row r="39" spans="1:15" ht="12.75" customHeight="1" x14ac:dyDescent="0.25">
      <c r="A39" s="385"/>
      <c r="B39" s="392" t="s">
        <v>720</v>
      </c>
      <c r="C39" s="383">
        <v>0</v>
      </c>
      <c r="D39" s="383">
        <v>0</v>
      </c>
      <c r="E39" s="383">
        <v>0</v>
      </c>
      <c r="F39" s="383">
        <v>0</v>
      </c>
      <c r="G39" s="383">
        <v>0</v>
      </c>
      <c r="H39" s="383">
        <v>0</v>
      </c>
      <c r="I39" s="383">
        <v>0</v>
      </c>
      <c r="J39" s="383">
        <v>0</v>
      </c>
      <c r="K39" s="383">
        <v>0</v>
      </c>
      <c r="L39" s="383">
        <v>0</v>
      </c>
      <c r="M39" s="383">
        <v>0</v>
      </c>
      <c r="N39" s="383"/>
      <c r="O39" s="377">
        <f>C39+D39+E39+F39+G39+H39+I39+J39+K39+L39+M39+N39</f>
        <v>0</v>
      </c>
    </row>
    <row r="40" spans="1:15" ht="12.75" customHeight="1" x14ac:dyDescent="0.25">
      <c r="A40" s="385"/>
      <c r="B40" s="392" t="s">
        <v>726</v>
      </c>
      <c r="C40" s="383">
        <v>0</v>
      </c>
      <c r="D40" s="383">
        <v>0</v>
      </c>
      <c r="E40" s="383">
        <v>0</v>
      </c>
      <c r="F40" s="383">
        <v>0</v>
      </c>
      <c r="G40" s="383">
        <v>0</v>
      </c>
      <c r="H40" s="383">
        <v>0</v>
      </c>
      <c r="I40" s="383">
        <v>0</v>
      </c>
      <c r="J40" s="383">
        <v>0</v>
      </c>
      <c r="K40" s="383">
        <v>0</v>
      </c>
      <c r="L40" s="383">
        <v>0</v>
      </c>
      <c r="M40" s="383">
        <v>0</v>
      </c>
      <c r="N40" s="383"/>
      <c r="O40" s="377">
        <f>C40+D40+E40+F40+G40+H40+I40+J40+K40+L40+M40+N40</f>
        <v>0</v>
      </c>
    </row>
    <row r="41" spans="1:15" ht="12.75" customHeight="1" x14ac:dyDescent="0.25">
      <c r="A41" s="385"/>
      <c r="B41" s="392" t="s">
        <v>725</v>
      </c>
      <c r="C41" s="383">
        <v>0</v>
      </c>
      <c r="D41" s="383">
        <v>0</v>
      </c>
      <c r="E41" s="383">
        <v>0</v>
      </c>
      <c r="F41" s="383">
        <v>0</v>
      </c>
      <c r="G41" s="383">
        <v>0</v>
      </c>
      <c r="H41" s="383">
        <v>0</v>
      </c>
      <c r="I41" s="383">
        <v>0</v>
      </c>
      <c r="J41" s="383">
        <v>0</v>
      </c>
      <c r="K41" s="383">
        <v>0</v>
      </c>
      <c r="L41" s="383">
        <v>0</v>
      </c>
      <c r="M41" s="383">
        <v>0</v>
      </c>
      <c r="N41" s="383"/>
      <c r="O41" s="377">
        <f>C41+D41+E41+F41+G41+H41+I41+J41+K41+L41+M41+N41</f>
        <v>0</v>
      </c>
    </row>
    <row r="42" spans="1:15" s="372" customFormat="1" ht="20.100000000000001" customHeight="1" x14ac:dyDescent="0.25">
      <c r="A42" s="375" t="s">
        <v>779</v>
      </c>
      <c r="B42" s="374"/>
      <c r="C42" s="373">
        <f>SUM(C33:C41)</f>
        <v>7561.46</v>
      </c>
      <c r="D42" s="373">
        <f>SUM(D33:D41)</f>
        <v>4536.46</v>
      </c>
      <c r="E42" s="373">
        <f>SUM(E33:E41)</f>
        <v>8226.4599999999991</v>
      </c>
      <c r="F42" s="373">
        <f>SUM(F33:F41)</f>
        <v>4681.46</v>
      </c>
      <c r="G42" s="373">
        <f>SUM(G33:G41)</f>
        <v>876.46</v>
      </c>
      <c r="H42" s="373">
        <f>SUM(H33:H41)</f>
        <v>776.46</v>
      </c>
      <c r="I42" s="373">
        <f>SUM(I33:I41)</f>
        <v>776.46</v>
      </c>
      <c r="J42" s="373">
        <f>SUM(J33:J41)</f>
        <v>876.46</v>
      </c>
      <c r="K42" s="373">
        <f>SUM(K33:K41)</f>
        <v>776.46</v>
      </c>
      <c r="L42" s="373">
        <f>SUM(L33:L41)</f>
        <v>786.46</v>
      </c>
      <c r="M42" s="373">
        <f>SUM(M33:M41)</f>
        <v>4575.46</v>
      </c>
      <c r="N42" s="373">
        <f>SUM(N33:N41)</f>
        <v>0</v>
      </c>
      <c r="O42" s="373">
        <f>SUM(C42:N42)</f>
        <v>34450.05999999999</v>
      </c>
    </row>
    <row r="43" spans="1:15" ht="12.75" customHeight="1" x14ac:dyDescent="0.25">
      <c r="A43" s="385">
        <v>4410</v>
      </c>
      <c r="B43" s="392" t="s">
        <v>718</v>
      </c>
      <c r="C43" s="383">
        <v>0</v>
      </c>
      <c r="D43" s="383">
        <v>0</v>
      </c>
      <c r="E43" s="383">
        <v>0</v>
      </c>
      <c r="F43" s="383">
        <v>0</v>
      </c>
      <c r="G43" s="383">
        <v>0</v>
      </c>
      <c r="H43" s="383">
        <v>0</v>
      </c>
      <c r="I43" s="383">
        <v>0</v>
      </c>
      <c r="J43" s="383">
        <v>0</v>
      </c>
      <c r="K43" s="383">
        <v>0</v>
      </c>
      <c r="L43" s="383">
        <v>0</v>
      </c>
      <c r="M43" s="383">
        <v>0</v>
      </c>
      <c r="N43" s="383"/>
      <c r="O43" s="377">
        <f>C43+D43+E43+F43+G43+H43+I43+J43+K43+L43+M43+N43</f>
        <v>0</v>
      </c>
    </row>
    <row r="44" spans="1:15" ht="12.75" customHeight="1" x14ac:dyDescent="0.25">
      <c r="A44" s="385">
        <v>4415</v>
      </c>
      <c r="B44" s="392" t="s">
        <v>717</v>
      </c>
      <c r="C44" s="386">
        <v>-131.22</v>
      </c>
      <c r="D44" s="386">
        <v>0</v>
      </c>
      <c r="E44" s="386">
        <v>0</v>
      </c>
      <c r="F44" s="386">
        <v>0</v>
      </c>
      <c r="G44" s="386">
        <v>0</v>
      </c>
      <c r="H44" s="386">
        <v>0</v>
      </c>
      <c r="I44" s="386">
        <v>-45.4</v>
      </c>
      <c r="J44" s="386">
        <v>0</v>
      </c>
      <c r="K44" s="386">
        <v>0</v>
      </c>
      <c r="L44" s="386">
        <v>0</v>
      </c>
      <c r="M44" s="386">
        <v>0</v>
      </c>
      <c r="N44" s="386"/>
      <c r="O44" s="377">
        <f>C44+D44+E44+F44+G44+H44+I44+J44+K44+L44+M44+N44</f>
        <v>-176.62</v>
      </c>
    </row>
    <row r="45" spans="1:15" s="376" customFormat="1" ht="12.75" customHeight="1" x14ac:dyDescent="0.25">
      <c r="A45" s="391"/>
      <c r="B45" s="390"/>
      <c r="C45" s="380">
        <f>SUM(C43:C44)</f>
        <v>-131.22</v>
      </c>
      <c r="D45" s="380">
        <f>SUM(D43:D44)</f>
        <v>0</v>
      </c>
      <c r="E45" s="380">
        <f>SUM(E43:E44)</f>
        <v>0</v>
      </c>
      <c r="F45" s="380">
        <f>SUM(F43:F44)</f>
        <v>0</v>
      </c>
      <c r="G45" s="380">
        <f>SUM(G43:G44)</f>
        <v>0</v>
      </c>
      <c r="H45" s="380">
        <f>SUM(H43:H44)</f>
        <v>0</v>
      </c>
      <c r="I45" s="380">
        <f>SUM(I43:I44)</f>
        <v>-45.4</v>
      </c>
      <c r="J45" s="380">
        <f>SUM(J43:J44)</f>
        <v>0</v>
      </c>
      <c r="K45" s="380">
        <f>SUM(K43:K44)</f>
        <v>0</v>
      </c>
      <c r="L45" s="380">
        <f>SUM(L43:L44)</f>
        <v>0</v>
      </c>
      <c r="M45" s="380">
        <f>SUM(M43:M44)</f>
        <v>0</v>
      </c>
      <c r="N45" s="380">
        <f>SUM(N43:N44)</f>
        <v>0</v>
      </c>
      <c r="O45" s="380">
        <f>SUM(O43:O44)</f>
        <v>-176.62</v>
      </c>
    </row>
    <row r="46" spans="1:15" ht="12.75" customHeight="1" x14ac:dyDescent="0.25">
      <c r="A46" s="385">
        <v>4421</v>
      </c>
      <c r="B46" s="392" t="s">
        <v>715</v>
      </c>
      <c r="C46" s="383">
        <v>0</v>
      </c>
      <c r="D46" s="383">
        <v>0</v>
      </c>
      <c r="E46" s="383">
        <v>1500</v>
      </c>
      <c r="F46" s="383">
        <v>90</v>
      </c>
      <c r="G46" s="383">
        <v>270</v>
      </c>
      <c r="H46" s="383">
        <v>1025</v>
      </c>
      <c r="I46" s="383">
        <v>30</v>
      </c>
      <c r="J46" s="383">
        <v>30</v>
      </c>
      <c r="K46" s="383">
        <v>1020</v>
      </c>
      <c r="L46" s="383">
        <v>300</v>
      </c>
      <c r="M46" s="383">
        <v>685</v>
      </c>
      <c r="N46" s="383"/>
      <c r="O46" s="377">
        <f>C46+D46+E46+F46+G46+H46+I46+J46+K46+L46+M46+N46</f>
        <v>4950</v>
      </c>
    </row>
    <row r="47" spans="1:15" ht="12.75" customHeight="1" x14ac:dyDescent="0.25">
      <c r="A47" s="385">
        <v>4422</v>
      </c>
      <c r="B47" s="392" t="s">
        <v>714</v>
      </c>
      <c r="C47" s="383">
        <v>0</v>
      </c>
      <c r="D47" s="383">
        <v>3825</v>
      </c>
      <c r="E47" s="383">
        <v>5100</v>
      </c>
      <c r="F47" s="383">
        <v>850</v>
      </c>
      <c r="G47" s="383">
        <v>425</v>
      </c>
      <c r="H47" s="383">
        <v>425</v>
      </c>
      <c r="I47" s="383">
        <v>0</v>
      </c>
      <c r="J47" s="383">
        <v>0</v>
      </c>
      <c r="K47" s="383">
        <v>0</v>
      </c>
      <c r="L47" s="383">
        <v>0</v>
      </c>
      <c r="M47" s="383">
        <v>100</v>
      </c>
      <c r="N47" s="383"/>
      <c r="O47" s="377">
        <f>C47+D47+E47+F47+G47+H47+I47+J47+K47+L47+M47+N47</f>
        <v>10725</v>
      </c>
    </row>
    <row r="48" spans="1:15" ht="12.75" customHeight="1" x14ac:dyDescent="0.25">
      <c r="A48" s="385">
        <v>4425</v>
      </c>
      <c r="B48" s="392" t="s">
        <v>713</v>
      </c>
      <c r="C48" s="383">
        <v>0</v>
      </c>
      <c r="D48" s="383">
        <v>0</v>
      </c>
      <c r="E48" s="383">
        <v>-750</v>
      </c>
      <c r="F48" s="383">
        <v>-2005.46</v>
      </c>
      <c r="G48" s="383">
        <v>0</v>
      </c>
      <c r="H48" s="383">
        <v>0</v>
      </c>
      <c r="I48" s="383">
        <v>-1500</v>
      </c>
      <c r="J48" s="383">
        <v>0</v>
      </c>
      <c r="K48" s="383">
        <v>-685</v>
      </c>
      <c r="L48" s="383">
        <v>-2500.4</v>
      </c>
      <c r="M48" s="383">
        <v>-2785</v>
      </c>
      <c r="N48" s="383"/>
      <c r="O48" s="377">
        <f>C48+D48+E48+F48+G48+H48+I48+J48+K48+L48+M48+N48</f>
        <v>-10225.86</v>
      </c>
    </row>
    <row r="49" spans="1:15" s="376" customFormat="1" ht="12.75" customHeight="1" x14ac:dyDescent="0.25">
      <c r="A49" s="391"/>
      <c r="B49" s="390"/>
      <c r="C49" s="380">
        <f>SUM(C46:C48)</f>
        <v>0</v>
      </c>
      <c r="D49" s="380">
        <f>SUM(D46:D48)</f>
        <v>3825</v>
      </c>
      <c r="E49" s="380">
        <f>SUM(E46:E48)</f>
        <v>5850</v>
      </c>
      <c r="F49" s="380">
        <f>SUM(F46:F48)</f>
        <v>-1065.46</v>
      </c>
      <c r="G49" s="380">
        <f>SUM(G46:G48)</f>
        <v>695</v>
      </c>
      <c r="H49" s="380">
        <f>SUM(H46:H48)</f>
        <v>1450</v>
      </c>
      <c r="I49" s="380">
        <f>SUM(I46:I48)</f>
        <v>-1470</v>
      </c>
      <c r="J49" s="380">
        <f>SUM(J46:J48)</f>
        <v>30</v>
      </c>
      <c r="K49" s="380">
        <f>SUM(K46:K48)</f>
        <v>335</v>
      </c>
      <c r="L49" s="380">
        <f>SUM(L46:L48)</f>
        <v>-2200.4</v>
      </c>
      <c r="M49" s="380">
        <f>SUM(M46:M48)</f>
        <v>-2000</v>
      </c>
      <c r="N49" s="380">
        <f>SUM(N46:N48)</f>
        <v>0</v>
      </c>
      <c r="O49" s="380">
        <f>SUM(O46:O48)</f>
        <v>5449.1399999999994</v>
      </c>
    </row>
    <row r="50" spans="1:15" ht="12.75" customHeight="1" x14ac:dyDescent="0.25">
      <c r="A50" s="385">
        <v>4432</v>
      </c>
      <c r="B50" s="392" t="s">
        <v>711</v>
      </c>
      <c r="C50" s="383">
        <v>25</v>
      </c>
      <c r="D50" s="383">
        <v>530</v>
      </c>
      <c r="E50" s="383">
        <v>325</v>
      </c>
      <c r="F50" s="383">
        <v>275</v>
      </c>
      <c r="G50" s="383">
        <v>345</v>
      </c>
      <c r="H50" s="383">
        <v>85</v>
      </c>
      <c r="I50" s="383">
        <v>0</v>
      </c>
      <c r="J50" s="383">
        <v>90</v>
      </c>
      <c r="K50" s="386">
        <v>220</v>
      </c>
      <c r="L50" s="386">
        <v>75</v>
      </c>
      <c r="M50" s="386">
        <v>0</v>
      </c>
      <c r="N50" s="386"/>
      <c r="O50" s="377">
        <f>C50+D50+E50+F50+G50+H50+I50+J50+K50+L50+M50+N50</f>
        <v>1970</v>
      </c>
    </row>
    <row r="51" spans="1:15" ht="12.75" customHeight="1" x14ac:dyDescent="0.25">
      <c r="A51" s="385">
        <v>4435</v>
      </c>
      <c r="B51" s="392" t="s">
        <v>710</v>
      </c>
      <c r="C51" s="386">
        <v>-150</v>
      </c>
      <c r="D51" s="386">
        <v>-150</v>
      </c>
      <c r="E51" s="386">
        <v>-376.61</v>
      </c>
      <c r="F51" s="386">
        <v>-144.1</v>
      </c>
      <c r="G51" s="386">
        <v>-154.91999999999999</v>
      </c>
      <c r="H51" s="386">
        <v>0</v>
      </c>
      <c r="I51" s="386">
        <v>0</v>
      </c>
      <c r="J51" s="386">
        <v>0</v>
      </c>
      <c r="K51" s="386">
        <v>-144.83000000000001</v>
      </c>
      <c r="L51" s="386">
        <v>-215.6</v>
      </c>
      <c r="M51" s="386">
        <v>0</v>
      </c>
      <c r="N51" s="386"/>
      <c r="O51" s="377">
        <f>C51+D51+E51+F51+G51+H51+I51+J51+K51+L51+M51+N51</f>
        <v>-1336.06</v>
      </c>
    </row>
    <row r="52" spans="1:15" s="376" customFormat="1" ht="12.75" customHeight="1" x14ac:dyDescent="0.25">
      <c r="A52" s="391"/>
      <c r="B52" s="390"/>
      <c r="C52" s="380">
        <f>SUM(C50:C51)</f>
        <v>-125</v>
      </c>
      <c r="D52" s="380">
        <f>SUM(D50:D51)</f>
        <v>380</v>
      </c>
      <c r="E52" s="380">
        <f>SUM(E50:E51)</f>
        <v>-51.610000000000014</v>
      </c>
      <c r="F52" s="380">
        <f>SUM(F50:F51)</f>
        <v>130.9</v>
      </c>
      <c r="G52" s="380">
        <f>SUM(G50:G51)</f>
        <v>190.08</v>
      </c>
      <c r="H52" s="380">
        <f>SUM(H50:H51)</f>
        <v>85</v>
      </c>
      <c r="I52" s="380">
        <f>SUM(I50:I51)</f>
        <v>0</v>
      </c>
      <c r="J52" s="380">
        <f>SUM(J50:J51)</f>
        <v>90</v>
      </c>
      <c r="K52" s="380">
        <f>SUM(K50:K51)</f>
        <v>75.169999999999987</v>
      </c>
      <c r="L52" s="380">
        <f>SUM(L50:L51)</f>
        <v>-140.6</v>
      </c>
      <c r="M52" s="380">
        <f>SUM(M50:M51)</f>
        <v>0</v>
      </c>
      <c r="N52" s="380">
        <f>SUM(N50:N51)</f>
        <v>0</v>
      </c>
      <c r="O52" s="380">
        <f>SUM(O50:O51)</f>
        <v>633.94000000000005</v>
      </c>
    </row>
    <row r="53" spans="1:15" s="372" customFormat="1" ht="20.100000000000001" customHeight="1" x14ac:dyDescent="0.25">
      <c r="A53" s="375" t="s">
        <v>708</v>
      </c>
      <c r="B53" s="374"/>
      <c r="C53" s="373">
        <f>C45+C49+C52</f>
        <v>-256.22000000000003</v>
      </c>
      <c r="D53" s="373">
        <f>D45+D49+D52</f>
        <v>4205</v>
      </c>
      <c r="E53" s="373">
        <f>E45+E49+E52</f>
        <v>5798.39</v>
      </c>
      <c r="F53" s="373">
        <f>F45+F49+F52</f>
        <v>-934.56000000000006</v>
      </c>
      <c r="G53" s="373">
        <f>G45+G49+G52</f>
        <v>885.08</v>
      </c>
      <c r="H53" s="373">
        <f>H45+H49+H52</f>
        <v>1535</v>
      </c>
      <c r="I53" s="373">
        <f>I45+I49+I52</f>
        <v>-1515.4</v>
      </c>
      <c r="J53" s="373">
        <f>J45+J49+J52</f>
        <v>120</v>
      </c>
      <c r="K53" s="373">
        <f>K45+K49+K52</f>
        <v>410.16999999999996</v>
      </c>
      <c r="L53" s="373">
        <f>L45+L49+L52</f>
        <v>-2341</v>
      </c>
      <c r="M53" s="373">
        <f>M45+M49+M52</f>
        <v>-2000</v>
      </c>
      <c r="N53" s="373">
        <f>N45+N49+N52</f>
        <v>0</v>
      </c>
      <c r="O53" s="373">
        <f>C53+D53+E53+F53+G53+H53+I53+J53+K53+L53+M53+N53</f>
        <v>5906.4600000000009</v>
      </c>
    </row>
    <row r="54" spans="1:15" s="372" customFormat="1" ht="20.100000000000001" customHeight="1" x14ac:dyDescent="0.25">
      <c r="A54" s="389"/>
      <c r="B54" s="388" t="s">
        <v>778</v>
      </c>
      <c r="C54" s="373">
        <f>C42+C53</f>
        <v>7305.24</v>
      </c>
      <c r="D54" s="373">
        <f>D42+D53</f>
        <v>8741.4599999999991</v>
      </c>
      <c r="E54" s="373">
        <f>E42+E53</f>
        <v>14024.849999999999</v>
      </c>
      <c r="F54" s="373">
        <f>F42+F53</f>
        <v>3746.9</v>
      </c>
      <c r="G54" s="373">
        <f>G42+G53</f>
        <v>1761.54</v>
      </c>
      <c r="H54" s="373">
        <f>H42+H53</f>
        <v>2311.46</v>
      </c>
      <c r="I54" s="373">
        <f>I42+I53</f>
        <v>-738.94</v>
      </c>
      <c r="J54" s="373">
        <f>J42+J53</f>
        <v>996.46</v>
      </c>
      <c r="K54" s="373">
        <f>K42+K53</f>
        <v>1186.6300000000001</v>
      </c>
      <c r="L54" s="373">
        <f>L42+L53</f>
        <v>-1554.54</v>
      </c>
      <c r="M54" s="373">
        <f>M42+M53</f>
        <v>2575.46</v>
      </c>
      <c r="N54" s="373">
        <f>N42+N53</f>
        <v>0</v>
      </c>
      <c r="O54" s="373">
        <f>SUM(C54:N54)</f>
        <v>40356.51999999999</v>
      </c>
    </row>
    <row r="55" spans="1:15" s="372" customFormat="1" ht="20.100000000000001" customHeight="1" x14ac:dyDescent="0.25">
      <c r="A55" s="375" t="s">
        <v>700</v>
      </c>
      <c r="B55" s="374"/>
      <c r="C55" s="373">
        <f>C6+C32+C42+C53</f>
        <v>13164.76</v>
      </c>
      <c r="D55" s="373">
        <f>D6+D32+D42+D53</f>
        <v>19708.39</v>
      </c>
      <c r="E55" s="373">
        <f>E6+E32+E42+E53</f>
        <v>25342.35</v>
      </c>
      <c r="F55" s="373">
        <f>F6+F32+F42+F53</f>
        <v>9017.630000000001</v>
      </c>
      <c r="G55" s="373">
        <f>G6+G32+G42+G53</f>
        <v>20133.47</v>
      </c>
      <c r="H55" s="373">
        <f>H6+H32+H42+H53</f>
        <v>11390.61</v>
      </c>
      <c r="I55" s="373">
        <f>I6+I32+I42+I53</f>
        <v>9522.9499999999989</v>
      </c>
      <c r="J55" s="373">
        <f>J6+J32+J42+J53</f>
        <v>11553.740000000002</v>
      </c>
      <c r="K55" s="373">
        <f>K6+K32+K42+K53</f>
        <v>1966.54</v>
      </c>
      <c r="L55" s="373">
        <f>L6+L32+L42+L53</f>
        <v>60.349999999999454</v>
      </c>
      <c r="M55" s="373">
        <f>M6+M32+M42+M53</f>
        <v>650.76999999999953</v>
      </c>
      <c r="N55" s="373">
        <f>N6+N32+N42+N53</f>
        <v>0</v>
      </c>
      <c r="O55" s="373">
        <f>SUM(C55:N55)</f>
        <v>122511.56000000001</v>
      </c>
    </row>
    <row r="56" spans="1:15" ht="12.75" customHeight="1" x14ac:dyDescent="0.25">
      <c r="A56" s="385">
        <v>5001</v>
      </c>
      <c r="B56" s="384" t="s">
        <v>23</v>
      </c>
      <c r="C56" s="386">
        <v>0</v>
      </c>
      <c r="D56" s="386">
        <v>0</v>
      </c>
      <c r="E56" s="386">
        <v>375</v>
      </c>
      <c r="F56" s="386">
        <v>375</v>
      </c>
      <c r="G56" s="386">
        <v>375</v>
      </c>
      <c r="H56" s="386">
        <v>0</v>
      </c>
      <c r="I56" s="386">
        <v>0</v>
      </c>
      <c r="J56" s="386">
        <v>0</v>
      </c>
      <c r="K56" s="386">
        <v>1064.5999999999999</v>
      </c>
      <c r="L56" s="386">
        <v>1040.5999999999999</v>
      </c>
      <c r="M56" s="386">
        <v>0</v>
      </c>
      <c r="N56" s="386"/>
      <c r="O56" s="377">
        <f>C56+D56+E56+F56+G56+H56+I56+J56+K56+L56+M56+N56</f>
        <v>3230.2</v>
      </c>
    </row>
    <row r="57" spans="1:15" ht="12.75" customHeight="1" x14ac:dyDescent="0.25">
      <c r="A57" s="385">
        <v>5003</v>
      </c>
      <c r="B57" s="384" t="s">
        <v>24</v>
      </c>
      <c r="C57" s="386">
        <v>1250</v>
      </c>
      <c r="D57" s="386">
        <v>1000</v>
      </c>
      <c r="E57" s="386">
        <v>1250</v>
      </c>
      <c r="F57" s="386">
        <v>1437.5</v>
      </c>
      <c r="G57" s="386">
        <v>1400</v>
      </c>
      <c r="H57" s="386">
        <v>1000</v>
      </c>
      <c r="I57" s="386">
        <v>1050</v>
      </c>
      <c r="J57" s="386">
        <v>1150</v>
      </c>
      <c r="K57" s="386">
        <v>1000</v>
      </c>
      <c r="L57" s="386">
        <v>1500</v>
      </c>
      <c r="M57" s="386">
        <v>1250</v>
      </c>
      <c r="N57" s="386"/>
      <c r="O57" s="377">
        <f>C57+D57+E57+F57+G57+H57+I57+J57+K57+L57+M57+N57</f>
        <v>13287.5</v>
      </c>
    </row>
    <row r="58" spans="1:15" ht="12.75" customHeight="1" x14ac:dyDescent="0.25">
      <c r="A58" s="385">
        <v>5007</v>
      </c>
      <c r="B58" s="384" t="s">
        <v>25</v>
      </c>
      <c r="C58" s="386">
        <v>150</v>
      </c>
      <c r="D58" s="386">
        <v>0</v>
      </c>
      <c r="E58" s="386">
        <v>0</v>
      </c>
      <c r="F58" s="386">
        <v>315</v>
      </c>
      <c r="G58" s="386">
        <v>0</v>
      </c>
      <c r="H58" s="386">
        <v>260</v>
      </c>
      <c r="I58" s="386">
        <v>0</v>
      </c>
      <c r="J58" s="386">
        <v>0</v>
      </c>
      <c r="K58" s="386"/>
      <c r="L58" s="386">
        <v>0</v>
      </c>
      <c r="M58" s="386">
        <v>0</v>
      </c>
      <c r="N58" s="386"/>
      <c r="O58" s="377">
        <f>C58+D58+E58+F58+G58+H58+I58+J58+K58+L58+M58+N58</f>
        <v>725</v>
      </c>
    </row>
    <row r="59" spans="1:15" ht="12.75" customHeight="1" x14ac:dyDescent="0.25">
      <c r="A59" s="385">
        <v>5009</v>
      </c>
      <c r="B59" s="384" t="s">
        <v>26</v>
      </c>
      <c r="C59" s="386">
        <v>103.14</v>
      </c>
      <c r="D59" s="386">
        <v>100</v>
      </c>
      <c r="E59" s="386">
        <v>215</v>
      </c>
      <c r="F59" s="386">
        <v>0</v>
      </c>
      <c r="G59" s="386">
        <v>0</v>
      </c>
      <c r="H59" s="386">
        <v>0</v>
      </c>
      <c r="I59" s="386">
        <v>0</v>
      </c>
      <c r="J59" s="386">
        <v>0</v>
      </c>
      <c r="K59" s="386"/>
      <c r="L59" s="386">
        <v>0</v>
      </c>
      <c r="M59" s="386">
        <v>0</v>
      </c>
      <c r="N59" s="386"/>
      <c r="O59" s="377">
        <f>C59+D59+E59+F59+G59+H59+I59+J59+K59+L59+M59+N59</f>
        <v>418.14</v>
      </c>
    </row>
    <row r="60" spans="1:15" ht="12.75" customHeight="1" x14ac:dyDescent="0.25">
      <c r="A60" s="385">
        <v>5011</v>
      </c>
      <c r="B60" s="384" t="s">
        <v>27</v>
      </c>
      <c r="C60" s="386">
        <v>224.29</v>
      </c>
      <c r="D60" s="386">
        <v>268.14999999999998</v>
      </c>
      <c r="E60" s="386">
        <v>321.76</v>
      </c>
      <c r="F60" s="386">
        <v>162.35</v>
      </c>
      <c r="G60" s="386">
        <v>240.82</v>
      </c>
      <c r="H60" s="386">
        <v>83.79</v>
      </c>
      <c r="I60" s="386">
        <v>52.5</v>
      </c>
      <c r="J60" s="386">
        <v>183.47</v>
      </c>
      <c r="K60" s="386">
        <v>70.599999999999994</v>
      </c>
      <c r="L60" s="386">
        <v>268.68</v>
      </c>
      <c r="M60" s="386">
        <v>264.26</v>
      </c>
      <c r="N60" s="386"/>
      <c r="O60" s="377">
        <f>C60+D60+E60+F60+G60+H60+I60+J60+K60+L60+M60+N60</f>
        <v>2140.67</v>
      </c>
    </row>
    <row r="61" spans="1:15" ht="12.75" customHeight="1" x14ac:dyDescent="0.25">
      <c r="A61" s="385">
        <v>5015</v>
      </c>
      <c r="B61" s="384" t="s">
        <v>28</v>
      </c>
      <c r="C61" s="386">
        <v>151</v>
      </c>
      <c r="D61" s="386">
        <v>696</v>
      </c>
      <c r="E61" s="386">
        <v>476</v>
      </c>
      <c r="F61" s="386">
        <v>200</v>
      </c>
      <c r="G61" s="386">
        <v>101</v>
      </c>
      <c r="H61" s="386">
        <v>347</v>
      </c>
      <c r="I61" s="386">
        <v>300.82</v>
      </c>
      <c r="J61" s="386">
        <v>121</v>
      </c>
      <c r="K61" s="386">
        <v>121</v>
      </c>
      <c r="L61" s="386">
        <v>171</v>
      </c>
      <c r="M61" s="386">
        <v>121</v>
      </c>
      <c r="N61" s="386"/>
      <c r="O61" s="377">
        <f>C61+D61+E61+F61+G61+H61+I61+J61+K61+L61+M61+N61</f>
        <v>2805.82</v>
      </c>
    </row>
    <row r="62" spans="1:15" s="376" customFormat="1" ht="12.75" customHeight="1" x14ac:dyDescent="0.25">
      <c r="A62" s="382"/>
      <c r="B62" s="381"/>
      <c r="C62" s="380">
        <f>SUM(C56:C61)</f>
        <v>1878.43</v>
      </c>
      <c r="D62" s="380">
        <f>SUM(D56:D61)</f>
        <v>2064.15</v>
      </c>
      <c r="E62" s="380">
        <f>SUM(E56:E61)</f>
        <v>2637.76</v>
      </c>
      <c r="F62" s="380">
        <f>SUM(F56:F61)</f>
        <v>2489.85</v>
      </c>
      <c r="G62" s="380">
        <f>SUM(G56:G61)</f>
        <v>2116.8199999999997</v>
      </c>
      <c r="H62" s="380">
        <f>SUM(H56:H61)</f>
        <v>1690.79</v>
      </c>
      <c r="I62" s="380">
        <f>SUM(I56:I61)</f>
        <v>1403.32</v>
      </c>
      <c r="J62" s="380">
        <f>SUM(J56:J61)</f>
        <v>1454.47</v>
      </c>
      <c r="K62" s="380">
        <f>SUM(K56:K61)</f>
        <v>2256.1999999999998</v>
      </c>
      <c r="L62" s="380">
        <f>SUM(L56:L61)</f>
        <v>2980.2799999999997</v>
      </c>
      <c r="M62" s="380">
        <f>SUM(M56:M61)</f>
        <v>1635.26</v>
      </c>
      <c r="N62" s="380">
        <f>SUM(N56:N61)</f>
        <v>0</v>
      </c>
      <c r="O62" s="380">
        <f>SUM(C62:N62)</f>
        <v>22607.329999999994</v>
      </c>
    </row>
    <row r="63" spans="1:15" ht="12.75" customHeight="1" x14ac:dyDescent="0.25">
      <c r="A63" s="385">
        <v>5018</v>
      </c>
      <c r="B63" s="384" t="s">
        <v>29</v>
      </c>
      <c r="C63" s="386">
        <v>0</v>
      </c>
      <c r="D63" s="386">
        <v>0</v>
      </c>
      <c r="E63" s="386"/>
      <c r="F63" s="386">
        <v>0</v>
      </c>
      <c r="G63" s="386">
        <v>0</v>
      </c>
      <c r="H63" s="386">
        <v>0</v>
      </c>
      <c r="I63" s="386">
        <v>0</v>
      </c>
      <c r="J63" s="386">
        <v>0</v>
      </c>
      <c r="K63" s="386">
        <v>0</v>
      </c>
      <c r="L63" s="386">
        <v>0</v>
      </c>
      <c r="M63" s="386">
        <v>0</v>
      </c>
      <c r="N63" s="386"/>
      <c r="O63" s="377">
        <f>C63+D63+E63+F63+G63+H63+I63+J63+K63+L63+M63+N63</f>
        <v>0</v>
      </c>
    </row>
    <row r="64" spans="1:15" ht="12.75" customHeight="1" x14ac:dyDescent="0.25">
      <c r="A64" s="385">
        <v>5019</v>
      </c>
      <c r="B64" s="384" t="s">
        <v>30</v>
      </c>
      <c r="C64" s="386">
        <v>0</v>
      </c>
      <c r="D64" s="386">
        <v>0</v>
      </c>
      <c r="E64" s="386">
        <v>0</v>
      </c>
      <c r="F64" s="386">
        <v>1009</v>
      </c>
      <c r="G64" s="386">
        <v>964</v>
      </c>
      <c r="H64" s="386">
        <v>0</v>
      </c>
      <c r="I64" s="386">
        <v>0</v>
      </c>
      <c r="J64" s="386">
        <v>0</v>
      </c>
      <c r="K64" s="386">
        <v>0</v>
      </c>
      <c r="L64" s="386">
        <v>0</v>
      </c>
      <c r="M64" s="386">
        <v>0</v>
      </c>
      <c r="N64" s="386"/>
      <c r="O64" s="377">
        <f>C64+D64+E64+F64+G64+H64+I64+J64+K64+L64+M64+N64</f>
        <v>1973</v>
      </c>
    </row>
    <row r="65" spans="1:15" s="376" customFormat="1" ht="12.75" customHeight="1" x14ac:dyDescent="0.25">
      <c r="A65" s="387"/>
      <c r="B65" s="381"/>
      <c r="C65" s="380">
        <f>SUM(C63:C64)</f>
        <v>0</v>
      </c>
      <c r="D65" s="380">
        <f>SUM(D63:D64)</f>
        <v>0</v>
      </c>
      <c r="E65" s="380">
        <f>SUM(E63:E64)</f>
        <v>0</v>
      </c>
      <c r="F65" s="380">
        <f>SUM(F63:F64)</f>
        <v>1009</v>
      </c>
      <c r="G65" s="380">
        <f>SUM(G63:G64)</f>
        <v>964</v>
      </c>
      <c r="H65" s="380">
        <f>SUM(H63:H64)</f>
        <v>0</v>
      </c>
      <c r="I65" s="380">
        <f>SUM(I63:I64)</f>
        <v>0</v>
      </c>
      <c r="J65" s="380">
        <f>SUM(J63:J64)</f>
        <v>0</v>
      </c>
      <c r="K65" s="380">
        <f>SUM(K63:K64)</f>
        <v>0</v>
      </c>
      <c r="L65" s="380">
        <f>SUM(L63:L64)</f>
        <v>0</v>
      </c>
      <c r="M65" s="380">
        <f>SUM(M63:M64)</f>
        <v>0</v>
      </c>
      <c r="N65" s="380">
        <f>SUM(N63:N64)</f>
        <v>0</v>
      </c>
      <c r="O65" s="380">
        <f>SUM(C65:N65)</f>
        <v>1973</v>
      </c>
    </row>
    <row r="66" spans="1:15" ht="12.75" customHeight="1" x14ac:dyDescent="0.25">
      <c r="A66" s="385">
        <v>5023</v>
      </c>
      <c r="B66" s="384" t="s">
        <v>31</v>
      </c>
      <c r="C66" s="386">
        <v>250</v>
      </c>
      <c r="D66" s="386">
        <v>125</v>
      </c>
      <c r="E66" s="386">
        <v>0</v>
      </c>
      <c r="F66" s="386">
        <v>0</v>
      </c>
      <c r="G66" s="386">
        <v>0</v>
      </c>
      <c r="H66" s="386">
        <v>0</v>
      </c>
      <c r="I66" s="386">
        <v>0</v>
      </c>
      <c r="J66" s="386">
        <v>145</v>
      </c>
      <c r="K66" s="386">
        <v>0</v>
      </c>
      <c r="L66" s="386">
        <v>0</v>
      </c>
      <c r="M66" s="386">
        <v>0</v>
      </c>
      <c r="N66" s="386"/>
      <c r="O66" s="377">
        <f>C66+D66+E66+F66+G66+H66+I66+J66+K66+L66+M66+N66</f>
        <v>520</v>
      </c>
    </row>
    <row r="67" spans="1:15" ht="12.75" customHeight="1" x14ac:dyDescent="0.25">
      <c r="A67" s="385">
        <v>5025</v>
      </c>
      <c r="B67" s="384" t="s">
        <v>32</v>
      </c>
      <c r="C67" s="386">
        <v>218.33</v>
      </c>
      <c r="D67" s="386">
        <v>46.9</v>
      </c>
      <c r="E67" s="386">
        <v>361.5</v>
      </c>
      <c r="F67" s="386">
        <v>429.38</v>
      </c>
      <c r="G67" s="386">
        <v>190.87</v>
      </c>
      <c r="H67" s="386">
        <v>87.86</v>
      </c>
      <c r="I67" s="386">
        <v>240.27</v>
      </c>
      <c r="J67" s="386">
        <v>140.31</v>
      </c>
      <c r="K67" s="386">
        <v>16.14</v>
      </c>
      <c r="L67" s="386">
        <v>0</v>
      </c>
      <c r="M67" s="386">
        <v>108.38</v>
      </c>
      <c r="N67" s="386"/>
      <c r="O67" s="377">
        <f>C67+D67+E67+F67+G67+H67+I67+J67+K67+L67+M67+N67</f>
        <v>1839.94</v>
      </c>
    </row>
    <row r="68" spans="1:15" ht="12.75" customHeight="1" x14ac:dyDescent="0.25">
      <c r="A68" s="385">
        <v>5030</v>
      </c>
      <c r="B68" s="384" t="s">
        <v>33</v>
      </c>
      <c r="C68" s="386">
        <v>0</v>
      </c>
      <c r="D68" s="386">
        <v>0</v>
      </c>
      <c r="E68" s="386">
        <v>0</v>
      </c>
      <c r="F68" s="386">
        <v>0</v>
      </c>
      <c r="G68" s="386">
        <v>0</v>
      </c>
      <c r="H68" s="386">
        <v>0</v>
      </c>
      <c r="I68" s="386">
        <v>0</v>
      </c>
      <c r="J68" s="386">
        <v>0</v>
      </c>
      <c r="K68" s="386">
        <v>0</v>
      </c>
      <c r="L68" s="386">
        <v>0</v>
      </c>
      <c r="M68" s="386">
        <v>0</v>
      </c>
      <c r="N68" s="386"/>
      <c r="O68" s="377">
        <f>C68+D68+E68+F68+G68+H68+I68+J68+K68+L68+M68+N68</f>
        <v>0</v>
      </c>
    </row>
    <row r="69" spans="1:15" ht="12.75" customHeight="1" x14ac:dyDescent="0.25">
      <c r="A69" s="385">
        <v>5032</v>
      </c>
      <c r="B69" s="384" t="s">
        <v>34</v>
      </c>
      <c r="C69" s="386">
        <v>37.17</v>
      </c>
      <c r="D69" s="386">
        <v>72.040000000000006</v>
      </c>
      <c r="E69" s="386">
        <v>0</v>
      </c>
      <c r="F69" s="386">
        <v>0</v>
      </c>
      <c r="G69" s="386">
        <v>0</v>
      </c>
      <c r="H69" s="386">
        <v>0</v>
      </c>
      <c r="I69" s="386">
        <v>66.47</v>
      </c>
      <c r="J69" s="386">
        <v>0</v>
      </c>
      <c r="K69" s="386">
        <v>0</v>
      </c>
      <c r="L69" s="386">
        <v>104.61</v>
      </c>
      <c r="M69" s="386">
        <v>0</v>
      </c>
      <c r="N69" s="386"/>
      <c r="O69" s="377">
        <f>C69+D69+E69+F69+G69+H69+I69+J69+K69+L69+M69+N69</f>
        <v>280.29000000000002</v>
      </c>
    </row>
    <row r="70" spans="1:15" s="376" customFormat="1" ht="12.75" customHeight="1" x14ac:dyDescent="0.25">
      <c r="A70" s="382"/>
      <c r="B70" s="381"/>
      <c r="C70" s="380">
        <f>SUM(C66:C69)</f>
        <v>505.50000000000006</v>
      </c>
      <c r="D70" s="380">
        <f>SUM(D66:D69)</f>
        <v>243.94</v>
      </c>
      <c r="E70" s="380">
        <f>SUM(E66:E69)</f>
        <v>361.5</v>
      </c>
      <c r="F70" s="380">
        <f>SUM(F66:F69)</f>
        <v>429.38</v>
      </c>
      <c r="G70" s="380">
        <f>SUM(G66:G69)</f>
        <v>190.87</v>
      </c>
      <c r="H70" s="380">
        <f>SUM(H66:H69)</f>
        <v>87.86</v>
      </c>
      <c r="I70" s="380">
        <f>SUM(I66:I69)</f>
        <v>306.74</v>
      </c>
      <c r="J70" s="380">
        <f>SUM(J66:J69)</f>
        <v>285.31</v>
      </c>
      <c r="K70" s="380">
        <f>SUM(K66:K69)</f>
        <v>16.14</v>
      </c>
      <c r="L70" s="380">
        <f>SUM(L66:L69)</f>
        <v>104.61</v>
      </c>
      <c r="M70" s="380">
        <f>SUM(M66:M69)</f>
        <v>108.38</v>
      </c>
      <c r="N70" s="380">
        <f>SUM(N66:N69)</f>
        <v>0</v>
      </c>
      <c r="O70" s="380">
        <f>SUM(C70:N70)</f>
        <v>2640.23</v>
      </c>
    </row>
    <row r="71" spans="1:15" ht="12.75" customHeight="1" x14ac:dyDescent="0.25">
      <c r="A71" s="385">
        <v>5031</v>
      </c>
      <c r="B71" s="384" t="s">
        <v>35</v>
      </c>
      <c r="C71" s="383">
        <v>167.4</v>
      </c>
      <c r="D71" s="383">
        <v>2266.1799999999998</v>
      </c>
      <c r="E71" s="383">
        <v>117.19</v>
      </c>
      <c r="F71" s="383">
        <v>430.8</v>
      </c>
      <c r="G71" s="383">
        <v>245.92</v>
      </c>
      <c r="H71" s="383">
        <v>31.57</v>
      </c>
      <c r="I71" s="383">
        <v>196.9</v>
      </c>
      <c r="J71" s="383">
        <v>-24.23</v>
      </c>
      <c r="K71" s="383">
        <v>0</v>
      </c>
      <c r="L71" s="383">
        <v>79.47</v>
      </c>
      <c r="M71" s="383">
        <v>145.30000000000001</v>
      </c>
      <c r="N71" s="383"/>
      <c r="O71" s="377">
        <f>C71+D71+E71+F71+G71+H71+I71+J71+K71+L71+M71+N71</f>
        <v>3656.5000000000005</v>
      </c>
    </row>
    <row r="72" spans="1:15" ht="12.75" customHeight="1" x14ac:dyDescent="0.25">
      <c r="A72" s="385">
        <v>5033</v>
      </c>
      <c r="B72" s="384" t="s">
        <v>36</v>
      </c>
      <c r="C72" s="383">
        <v>102</v>
      </c>
      <c r="D72" s="383">
        <v>100.25</v>
      </c>
      <c r="E72" s="383">
        <v>102</v>
      </c>
      <c r="F72" s="383">
        <v>102</v>
      </c>
      <c r="G72" s="383">
        <v>102</v>
      </c>
      <c r="H72" s="383">
        <v>195.25</v>
      </c>
      <c r="I72" s="383">
        <v>100.25</v>
      </c>
      <c r="J72" s="383">
        <v>7</v>
      </c>
      <c r="K72" s="383">
        <v>102</v>
      </c>
      <c r="L72" s="383">
        <v>107</v>
      </c>
      <c r="M72" s="383">
        <v>107</v>
      </c>
      <c r="N72" s="383"/>
      <c r="O72" s="377">
        <f>C72+D72+E72+F72+G72+H72+I72+J72+K72+L72+M72+N72</f>
        <v>1126.75</v>
      </c>
    </row>
    <row r="73" spans="1:15" ht="12.75" customHeight="1" x14ac:dyDescent="0.25">
      <c r="A73" s="385">
        <v>5035</v>
      </c>
      <c r="B73" s="384" t="s">
        <v>37</v>
      </c>
      <c r="C73" s="383">
        <v>783.79</v>
      </c>
      <c r="D73" s="383">
        <v>677.68</v>
      </c>
      <c r="E73" s="383">
        <v>677.87</v>
      </c>
      <c r="F73" s="383">
        <v>742.23</v>
      </c>
      <c r="G73" s="383">
        <v>730.64</v>
      </c>
      <c r="H73" s="383">
        <v>663.73</v>
      </c>
      <c r="I73" s="383">
        <v>622.54</v>
      </c>
      <c r="J73" s="383">
        <v>737.49</v>
      </c>
      <c r="K73" s="383">
        <v>740.95</v>
      </c>
      <c r="L73" s="383">
        <v>723.78</v>
      </c>
      <c r="M73" s="383">
        <v>724.29</v>
      </c>
      <c r="N73" s="383"/>
      <c r="O73" s="377">
        <f>C73+D73+E73+F73+G73+H73+I73+J73+K73+L73+M73+N73</f>
        <v>7824.9899999999989</v>
      </c>
    </row>
    <row r="74" spans="1:15" ht="12.75" customHeight="1" x14ac:dyDescent="0.25">
      <c r="A74" s="385">
        <v>5039</v>
      </c>
      <c r="B74" s="384" t="s">
        <v>38</v>
      </c>
      <c r="C74" s="383">
        <v>0</v>
      </c>
      <c r="D74" s="383">
        <v>202</v>
      </c>
      <c r="E74" s="383">
        <v>36.67</v>
      </c>
      <c r="F74" s="383">
        <v>63</v>
      </c>
      <c r="G74" s="383">
        <v>201</v>
      </c>
      <c r="H74" s="383">
        <v>0</v>
      </c>
      <c r="I74" s="383">
        <v>0</v>
      </c>
      <c r="J74" s="383">
        <v>0</v>
      </c>
      <c r="K74" s="383">
        <v>200</v>
      </c>
      <c r="L74" s="383">
        <v>0</v>
      </c>
      <c r="M74" s="383">
        <v>91.29</v>
      </c>
      <c r="N74" s="383"/>
      <c r="O74" s="377">
        <f>C74+D74+E74+F74+G74+H74+I74+J74+K74+L74+M74+N74</f>
        <v>793.96</v>
      </c>
    </row>
    <row r="75" spans="1:15" ht="12.75" customHeight="1" x14ac:dyDescent="0.25">
      <c r="A75" s="385">
        <v>5048</v>
      </c>
      <c r="B75" s="384" t="s">
        <v>39</v>
      </c>
      <c r="C75" s="383">
        <v>776.46</v>
      </c>
      <c r="D75" s="383">
        <v>776.46</v>
      </c>
      <c r="E75" s="383">
        <v>776.46</v>
      </c>
      <c r="F75" s="383">
        <v>776.46</v>
      </c>
      <c r="G75" s="383">
        <v>776.46</v>
      </c>
      <c r="H75" s="383">
        <v>776.46</v>
      </c>
      <c r="I75" s="383">
        <v>776.46</v>
      </c>
      <c r="J75" s="383">
        <v>776.46</v>
      </c>
      <c r="K75" s="383">
        <v>776.46</v>
      </c>
      <c r="L75" s="383">
        <v>776.46</v>
      </c>
      <c r="M75" s="383">
        <v>776.46</v>
      </c>
      <c r="N75" s="383"/>
      <c r="O75" s="377">
        <f>C75+D75+E75+F75+G75+H75+I75+J75+K75+L75+M75+N75</f>
        <v>8541.0600000000013</v>
      </c>
    </row>
    <row r="76" spans="1:15" ht="12.75" customHeight="1" x14ac:dyDescent="0.25">
      <c r="A76" s="385">
        <v>5049</v>
      </c>
      <c r="B76" s="384" t="s">
        <v>40</v>
      </c>
      <c r="C76" s="383">
        <v>0</v>
      </c>
      <c r="D76" s="383">
        <v>0</v>
      </c>
      <c r="E76" s="383">
        <v>0</v>
      </c>
      <c r="F76" s="383">
        <v>433.65</v>
      </c>
      <c r="G76" s="383">
        <v>0</v>
      </c>
      <c r="H76" s="383">
        <v>0</v>
      </c>
      <c r="I76" s="383">
        <v>0</v>
      </c>
      <c r="J76" s="383">
        <v>0</v>
      </c>
      <c r="K76" s="383">
        <v>0</v>
      </c>
      <c r="L76" s="383">
        <v>0</v>
      </c>
      <c r="M76" s="383">
        <v>0</v>
      </c>
      <c r="N76" s="383"/>
      <c r="O76" s="377">
        <f>C76+D76+E76+F76+G76+H76+I76+J76+K76+L76+M76+N76</f>
        <v>433.65</v>
      </c>
    </row>
    <row r="77" spans="1:15" ht="12.75" customHeight="1" x14ac:dyDescent="0.25">
      <c r="A77" s="385">
        <v>5051</v>
      </c>
      <c r="B77" s="384" t="s">
        <v>41</v>
      </c>
      <c r="C77" s="383">
        <v>230</v>
      </c>
      <c r="D77" s="383">
        <v>230</v>
      </c>
      <c r="E77" s="383">
        <v>230</v>
      </c>
      <c r="F77" s="383">
        <v>230</v>
      </c>
      <c r="G77" s="383">
        <v>230</v>
      </c>
      <c r="H77" s="383">
        <v>115</v>
      </c>
      <c r="I77" s="383">
        <v>115</v>
      </c>
      <c r="J77" s="383"/>
      <c r="K77" s="383"/>
      <c r="L77" s="383"/>
      <c r="M77" s="383"/>
      <c r="N77" s="383"/>
      <c r="O77" s="377">
        <f>C77+D77+E77+F77+G77+H77+I77+J77+K77+L77+M77+N77</f>
        <v>1380</v>
      </c>
    </row>
    <row r="78" spans="1:15" s="376" customFormat="1" ht="12.75" customHeight="1" x14ac:dyDescent="0.25">
      <c r="A78" s="382"/>
      <c r="B78" s="381"/>
      <c r="C78" s="380">
        <f>SUM(C71:C77)</f>
        <v>2059.65</v>
      </c>
      <c r="D78" s="380">
        <f>SUM(D71:D77)</f>
        <v>4252.57</v>
      </c>
      <c r="E78" s="380">
        <f>SUM(E71:E77)</f>
        <v>1940.19</v>
      </c>
      <c r="F78" s="380">
        <f>SUM(F71:F77)</f>
        <v>2778.14</v>
      </c>
      <c r="G78" s="380">
        <f>SUM(G71:G77)</f>
        <v>2286.02</v>
      </c>
      <c r="H78" s="380">
        <f>SUM(H71:H77)</f>
        <v>1782.01</v>
      </c>
      <c r="I78" s="380">
        <f>SUM(I71:I77)</f>
        <v>1811.15</v>
      </c>
      <c r="J78" s="380">
        <f>SUM(J71:J77)</f>
        <v>1496.72</v>
      </c>
      <c r="K78" s="380">
        <f>SUM(K71:K77)</f>
        <v>1819.41</v>
      </c>
      <c r="L78" s="380">
        <f>SUM(L71:L77)</f>
        <v>1686.71</v>
      </c>
      <c r="M78" s="380">
        <f>SUM(M71:M77)</f>
        <v>1844.34</v>
      </c>
      <c r="N78" s="380">
        <f>SUM(N71:N77)</f>
        <v>0</v>
      </c>
      <c r="O78" s="380">
        <f>SUM(C78:N78)</f>
        <v>23756.91</v>
      </c>
    </row>
    <row r="79" spans="1:15" ht="12.75" customHeight="1" x14ac:dyDescent="0.25">
      <c r="A79" s="385">
        <v>5053</v>
      </c>
      <c r="B79" s="384" t="s">
        <v>42</v>
      </c>
      <c r="C79" s="383">
        <v>0</v>
      </c>
      <c r="D79" s="383">
        <v>0</v>
      </c>
      <c r="E79" s="383">
        <v>0</v>
      </c>
      <c r="F79" s="383">
        <v>0</v>
      </c>
      <c r="G79" s="383">
        <v>0</v>
      </c>
      <c r="H79" s="383">
        <v>0</v>
      </c>
      <c r="I79" s="383">
        <v>0</v>
      </c>
      <c r="J79" s="383">
        <v>0</v>
      </c>
      <c r="K79" s="383">
        <v>0</v>
      </c>
      <c r="L79" s="383">
        <v>0</v>
      </c>
      <c r="M79" s="383">
        <v>0</v>
      </c>
      <c r="N79" s="383"/>
      <c r="O79" s="377">
        <f>C79+D79+E79+F79+G79+H79+I79+J79+K79+L79+M79+N79</f>
        <v>0</v>
      </c>
    </row>
    <row r="80" spans="1:15" ht="12.75" customHeight="1" x14ac:dyDescent="0.25">
      <c r="A80" s="385">
        <v>6054</v>
      </c>
      <c r="B80" s="384" t="s">
        <v>43</v>
      </c>
      <c r="C80" s="383">
        <v>831.19</v>
      </c>
      <c r="D80" s="383">
        <v>1208.5999999999999</v>
      </c>
      <c r="E80" s="383">
        <v>844.72</v>
      </c>
      <c r="F80" s="383">
        <v>3128.65</v>
      </c>
      <c r="G80" s="383">
        <v>723.14</v>
      </c>
      <c r="H80" s="383">
        <v>953.99</v>
      </c>
      <c r="I80" s="383">
        <v>608.99</v>
      </c>
      <c r="J80" s="383">
        <v>590.67999999999995</v>
      </c>
      <c r="K80" s="383">
        <v>605.5</v>
      </c>
      <c r="L80" s="383">
        <v>694.07</v>
      </c>
      <c r="M80" s="383">
        <v>615.84</v>
      </c>
      <c r="N80" s="383"/>
      <c r="O80" s="377">
        <f>C80+D80+E80+F80+G80+H80+I80+J80+K80+L80+M80+N80</f>
        <v>10805.37</v>
      </c>
    </row>
    <row r="81" spans="1:15" ht="12.75" customHeight="1" x14ac:dyDescent="0.25">
      <c r="A81" s="385">
        <v>6055</v>
      </c>
      <c r="B81" s="384" t="s">
        <v>44</v>
      </c>
      <c r="C81" s="383">
        <v>265.45999999999998</v>
      </c>
      <c r="D81" s="383">
        <v>0</v>
      </c>
      <c r="E81" s="383">
        <v>272.92</v>
      </c>
      <c r="F81" s="383">
        <v>272.92</v>
      </c>
      <c r="G81" s="383">
        <v>272.92</v>
      </c>
      <c r="H81" s="383">
        <v>273.02999999999997</v>
      </c>
      <c r="I81" s="383">
        <v>273.02999999999997</v>
      </c>
      <c r="J81" s="383">
        <v>273.02999999999997</v>
      </c>
      <c r="K81" s="383">
        <v>274.12</v>
      </c>
      <c r="L81" s="383">
        <v>274.12200000000001</v>
      </c>
      <c r="M81" s="383">
        <v>274.12</v>
      </c>
      <c r="N81" s="383"/>
      <c r="O81" s="377">
        <f>C81+D81+E81+F81+G81+H81+I81+J81+K81+L81+M81+N81</f>
        <v>2725.6719999999996</v>
      </c>
    </row>
    <row r="82" spans="1:15" ht="12.75" customHeight="1" x14ac:dyDescent="0.25">
      <c r="A82" s="385">
        <v>6056</v>
      </c>
      <c r="B82" s="384" t="s">
        <v>45</v>
      </c>
      <c r="C82" s="383">
        <v>405.62</v>
      </c>
      <c r="D82" s="383">
        <v>0</v>
      </c>
      <c r="E82" s="383">
        <v>569.16999999999996</v>
      </c>
      <c r="F82" s="383">
        <v>460.37</v>
      </c>
      <c r="G82" s="383">
        <v>616.16</v>
      </c>
      <c r="H82" s="383">
        <v>187.86</v>
      </c>
      <c r="I82" s="383">
        <v>0</v>
      </c>
      <c r="J82" s="383">
        <v>187.86</v>
      </c>
      <c r="K82" s="383">
        <v>266.36</v>
      </c>
      <c r="L82" s="383">
        <v>407.37</v>
      </c>
      <c r="M82" s="383">
        <v>187.86</v>
      </c>
      <c r="N82" s="383"/>
      <c r="O82" s="377">
        <f>C82+D82+E82+F82+G82+H82+I82+J82+K82+L82+M82+N82</f>
        <v>3288.63</v>
      </c>
    </row>
    <row r="83" spans="1:15" ht="12.75" customHeight="1" x14ac:dyDescent="0.25">
      <c r="A83" s="385">
        <v>6057</v>
      </c>
      <c r="B83" s="384" t="s">
        <v>46</v>
      </c>
      <c r="C83" s="383">
        <v>104</v>
      </c>
      <c r="D83" s="383">
        <v>0</v>
      </c>
      <c r="E83" s="383">
        <v>78</v>
      </c>
      <c r="F83" s="383">
        <v>535</v>
      </c>
      <c r="G83" s="383">
        <v>0</v>
      </c>
      <c r="H83" s="383">
        <v>275</v>
      </c>
      <c r="I83" s="383">
        <v>100</v>
      </c>
      <c r="J83" s="383">
        <v>0</v>
      </c>
      <c r="K83" s="383">
        <v>25</v>
      </c>
      <c r="L83" s="383">
        <v>0</v>
      </c>
      <c r="M83" s="383"/>
      <c r="N83" s="383"/>
      <c r="O83" s="377">
        <f>C83+D83+E83+F83+G83+H83+I83+J83+K83+L83+M83+N83</f>
        <v>1117</v>
      </c>
    </row>
    <row r="84" spans="1:15" s="376" customFormat="1" ht="12.75" customHeight="1" x14ac:dyDescent="0.25">
      <c r="A84" s="382"/>
      <c r="B84" s="381"/>
      <c r="C84" s="380">
        <f>SUM(C79:C83)</f>
        <v>1606.27</v>
      </c>
      <c r="D84" s="380">
        <f>SUM(D79:D83)</f>
        <v>1208.5999999999999</v>
      </c>
      <c r="E84" s="380">
        <f>SUM(E79:E83)</f>
        <v>1764.81</v>
      </c>
      <c r="F84" s="380">
        <f>SUM(F79:F83)</f>
        <v>4396.9400000000005</v>
      </c>
      <c r="G84" s="380">
        <f>SUM(G79:G83)</f>
        <v>1612.2199999999998</v>
      </c>
      <c r="H84" s="380">
        <f>SUM(H79:H83)</f>
        <v>1689.88</v>
      </c>
      <c r="I84" s="380">
        <f>SUM(I79:I83)</f>
        <v>982.02</v>
      </c>
      <c r="J84" s="380">
        <f>SUM(J79:J83)</f>
        <v>1051.57</v>
      </c>
      <c r="K84" s="380">
        <f>SUM(K79:K83)</f>
        <v>1170.98</v>
      </c>
      <c r="L84" s="380">
        <f>SUM(L79:L83)</f>
        <v>1375.5619999999999</v>
      </c>
      <c r="M84" s="380">
        <f>SUM(M79:M83)</f>
        <v>1077.8200000000002</v>
      </c>
      <c r="N84" s="380">
        <f>SUM(N79:N83)</f>
        <v>0</v>
      </c>
      <c r="O84" s="380">
        <f>SUM(C84:N84)</f>
        <v>17936.671999999999</v>
      </c>
    </row>
    <row r="85" spans="1:15" ht="12.75" customHeight="1" x14ac:dyDescent="0.25">
      <c r="A85" s="385">
        <v>5055</v>
      </c>
      <c r="B85" s="384" t="s">
        <v>47</v>
      </c>
      <c r="C85" s="386">
        <v>128.81</v>
      </c>
      <c r="D85" s="386">
        <v>128.81</v>
      </c>
      <c r="E85" s="386">
        <v>0</v>
      </c>
      <c r="F85" s="386">
        <v>0</v>
      </c>
      <c r="G85" s="386">
        <v>0</v>
      </c>
      <c r="H85" s="386">
        <v>0</v>
      </c>
      <c r="I85" s="386">
        <v>171.91</v>
      </c>
      <c r="J85" s="386">
        <v>108.36</v>
      </c>
      <c r="K85" s="386">
        <v>108.36</v>
      </c>
      <c r="L85" s="386">
        <v>108.36</v>
      </c>
      <c r="M85" s="386">
        <v>108.36</v>
      </c>
      <c r="N85" s="386"/>
      <c r="O85" s="377">
        <f>C85+D85+E85+F85+G85+H85+I85+J85+K85+L85+M85+N85</f>
        <v>862.97</v>
      </c>
    </row>
    <row r="86" spans="1:15" s="376" customFormat="1" ht="12.75" customHeight="1" x14ac:dyDescent="0.25">
      <c r="A86" s="382"/>
      <c r="B86" s="381"/>
      <c r="C86" s="380">
        <f>C85</f>
        <v>128.81</v>
      </c>
      <c r="D86" s="380">
        <f>D85</f>
        <v>128.81</v>
      </c>
      <c r="E86" s="380">
        <f>E85</f>
        <v>0</v>
      </c>
      <c r="F86" s="380">
        <f>F85</f>
        <v>0</v>
      </c>
      <c r="G86" s="380">
        <f>G85</f>
        <v>0</v>
      </c>
      <c r="H86" s="380">
        <f>H85</f>
        <v>0</v>
      </c>
      <c r="I86" s="380">
        <f>I85</f>
        <v>171.91</v>
      </c>
      <c r="J86" s="380">
        <f>J85</f>
        <v>108.36</v>
      </c>
      <c r="K86" s="380">
        <f>K85</f>
        <v>108.36</v>
      </c>
      <c r="L86" s="380">
        <f>L85</f>
        <v>108.36</v>
      </c>
      <c r="M86" s="380">
        <f>M85</f>
        <v>108.36</v>
      </c>
      <c r="N86" s="380">
        <f>N85</f>
        <v>0</v>
      </c>
      <c r="O86" s="380">
        <f>SUM(C86:N86)</f>
        <v>862.97</v>
      </c>
    </row>
    <row r="87" spans="1:15" ht="12.75" customHeight="1" x14ac:dyDescent="0.25">
      <c r="A87" s="385">
        <v>5063</v>
      </c>
      <c r="B87" s="384" t="s">
        <v>49</v>
      </c>
      <c r="C87" s="386">
        <v>1515</v>
      </c>
      <c r="D87" s="386">
        <v>1050</v>
      </c>
      <c r="E87" s="386">
        <v>1065</v>
      </c>
      <c r="F87" s="386">
        <v>1815</v>
      </c>
      <c r="G87" s="386">
        <v>1680</v>
      </c>
      <c r="H87" s="386">
        <v>900</v>
      </c>
      <c r="I87" s="386">
        <v>420</v>
      </c>
      <c r="J87" s="386">
        <v>1760</v>
      </c>
      <c r="K87" s="386">
        <v>1800</v>
      </c>
      <c r="L87" s="386">
        <v>1600</v>
      </c>
      <c r="M87" s="386">
        <v>1620</v>
      </c>
      <c r="N87" s="386"/>
      <c r="O87" s="377">
        <f>C87+D87+E87+F87+G87+H87+I87+J87+K87+L87+M87+N87</f>
        <v>15225</v>
      </c>
    </row>
    <row r="88" spans="1:15" ht="12.75" customHeight="1" x14ac:dyDescent="0.25">
      <c r="A88" s="385"/>
      <c r="B88" s="384" t="s">
        <v>50</v>
      </c>
      <c r="C88" s="386"/>
      <c r="D88" s="386"/>
      <c r="E88" s="386"/>
      <c r="F88" s="386"/>
      <c r="G88" s="386"/>
      <c r="H88" s="386"/>
      <c r="I88" s="386"/>
      <c r="J88" s="386"/>
      <c r="K88" s="386"/>
      <c r="L88" s="386"/>
      <c r="M88" s="386"/>
      <c r="N88" s="386"/>
      <c r="O88" s="377">
        <f>C88+D88+E88+F88+G88+H88+I88+J88+K88+L88+M88+N88</f>
        <v>0</v>
      </c>
    </row>
    <row r="89" spans="1:15" ht="12.75" customHeight="1" x14ac:dyDescent="0.25">
      <c r="A89" s="385">
        <v>5064</v>
      </c>
      <c r="B89" s="384" t="s">
        <v>51</v>
      </c>
      <c r="C89" s="386">
        <v>7666.66</v>
      </c>
      <c r="D89" s="386">
        <v>7666.66</v>
      </c>
      <c r="E89" s="386">
        <v>7666.66</v>
      </c>
      <c r="F89" s="386">
        <v>7666.66</v>
      </c>
      <c r="G89" s="386">
        <v>7666.66</v>
      </c>
      <c r="H89" s="386">
        <v>7666.66</v>
      </c>
      <c r="I89" s="386">
        <v>7666.66</v>
      </c>
      <c r="J89" s="386">
        <v>7666.66</v>
      </c>
      <c r="K89" s="386">
        <v>7666.66</v>
      </c>
      <c r="L89" s="386">
        <v>7666.66</v>
      </c>
      <c r="M89" s="386">
        <v>7666.66</v>
      </c>
      <c r="N89" s="386"/>
      <c r="O89" s="377">
        <f>C89+D89+E89+F89+G89+H89+I89+J89+K89+L89+M89+N89</f>
        <v>84333.260000000024</v>
      </c>
    </row>
    <row r="90" spans="1:15" s="376" customFormat="1" ht="12.75" customHeight="1" x14ac:dyDescent="0.25">
      <c r="A90" s="382"/>
      <c r="B90" s="381"/>
      <c r="C90" s="380">
        <f>SUM(C87:C89)</f>
        <v>9181.66</v>
      </c>
      <c r="D90" s="380">
        <f>SUM(D87:D89)</f>
        <v>8716.66</v>
      </c>
      <c r="E90" s="380">
        <f>SUM(E87:E89)</f>
        <v>8731.66</v>
      </c>
      <c r="F90" s="380">
        <f>SUM(F87:F89)</f>
        <v>9481.66</v>
      </c>
      <c r="G90" s="380">
        <f>SUM(G87:G89)</f>
        <v>9346.66</v>
      </c>
      <c r="H90" s="380">
        <f>SUM(H87:H89)</f>
        <v>8566.66</v>
      </c>
      <c r="I90" s="380">
        <f>SUM(I87:I89)</f>
        <v>8086.66</v>
      </c>
      <c r="J90" s="380">
        <f>SUM(J87:J89)</f>
        <v>9426.66</v>
      </c>
      <c r="K90" s="380">
        <f>SUM(K87:K89)</f>
        <v>9466.66</v>
      </c>
      <c r="L90" s="380">
        <f>SUM(L87:L89)</f>
        <v>9266.66</v>
      </c>
      <c r="M90" s="380">
        <f>SUM(M87:M89)</f>
        <v>9286.66</v>
      </c>
      <c r="N90" s="380">
        <f>SUM(N87:N89)</f>
        <v>0</v>
      </c>
      <c r="O90" s="380">
        <f>SUM(C90:N90)</f>
        <v>99558.260000000024</v>
      </c>
    </row>
    <row r="91" spans="1:15" ht="12.75" customHeight="1" x14ac:dyDescent="0.25">
      <c r="A91" s="385">
        <v>5065</v>
      </c>
      <c r="B91" s="384" t="s">
        <v>52</v>
      </c>
      <c r="C91" s="386">
        <v>0</v>
      </c>
      <c r="D91" s="386">
        <v>0</v>
      </c>
      <c r="E91" s="386">
        <v>250</v>
      </c>
      <c r="F91" s="386">
        <v>149</v>
      </c>
      <c r="G91" s="386">
        <v>149</v>
      </c>
      <c r="H91" s="386">
        <v>151.97999999999999</v>
      </c>
      <c r="I91" s="386">
        <v>151.97999999999999</v>
      </c>
      <c r="J91" s="386">
        <v>151.97999999999999</v>
      </c>
      <c r="K91" s="386">
        <v>151.97999999999999</v>
      </c>
      <c r="L91" s="386">
        <v>151.97999999999999</v>
      </c>
      <c r="M91" s="386">
        <v>151.97999999999999</v>
      </c>
      <c r="N91" s="386"/>
      <c r="O91" s="377">
        <f>C91+D91+E91+F91+G91+H91+I91+J91+K91+L91+M91+N91</f>
        <v>1459.88</v>
      </c>
    </row>
    <row r="92" spans="1:15" ht="12.75" customHeight="1" x14ac:dyDescent="0.25">
      <c r="A92" s="385"/>
      <c r="B92" s="384" t="s">
        <v>53</v>
      </c>
      <c r="C92" s="383">
        <v>0</v>
      </c>
      <c r="D92" s="383">
        <v>0</v>
      </c>
      <c r="E92" s="383">
        <v>0</v>
      </c>
      <c r="F92" s="383">
        <v>0</v>
      </c>
      <c r="G92" s="383">
        <v>0</v>
      </c>
      <c r="H92" s="383">
        <v>0</v>
      </c>
      <c r="I92" s="383">
        <v>0</v>
      </c>
      <c r="J92" s="383">
        <v>0</v>
      </c>
      <c r="K92" s="383">
        <v>0</v>
      </c>
      <c r="L92" s="383">
        <v>0</v>
      </c>
      <c r="M92" s="383">
        <v>0</v>
      </c>
      <c r="N92" s="383">
        <v>0</v>
      </c>
      <c r="O92" s="377">
        <f>C92+D92+E92+F92+G92+H92+I92+J92+K92+L92+M92+N92</f>
        <v>0</v>
      </c>
    </row>
    <row r="93" spans="1:15" s="376" customFormat="1" ht="12.75" customHeight="1" x14ac:dyDescent="0.25">
      <c r="A93" s="382"/>
      <c r="B93" s="381"/>
      <c r="C93" s="380">
        <f>SUM(C91:C92)</f>
        <v>0</v>
      </c>
      <c r="D93" s="380">
        <f>SUM(D91:D92)</f>
        <v>0</v>
      </c>
      <c r="E93" s="380">
        <f>SUM(E91:E92)</f>
        <v>250</v>
      </c>
      <c r="F93" s="380">
        <f>SUM(F91:F92)</f>
        <v>149</v>
      </c>
      <c r="G93" s="380">
        <f>SUM(G91:G92)</f>
        <v>149</v>
      </c>
      <c r="H93" s="380">
        <f>SUM(H91:H92)</f>
        <v>151.97999999999999</v>
      </c>
      <c r="I93" s="380">
        <f>SUM(I91:I92)</f>
        <v>151.97999999999999</v>
      </c>
      <c r="J93" s="380">
        <f>SUM(J91:J92)</f>
        <v>151.97999999999999</v>
      </c>
      <c r="K93" s="380">
        <f>SUM(K91:K92)</f>
        <v>151.97999999999999</v>
      </c>
      <c r="L93" s="380">
        <f>SUM(L91:L92)</f>
        <v>151.97999999999999</v>
      </c>
      <c r="M93" s="380">
        <f>SUM(M91:M92)</f>
        <v>151.97999999999999</v>
      </c>
      <c r="N93" s="380">
        <f>SUM(N91:N92)</f>
        <v>0</v>
      </c>
      <c r="O93" s="380">
        <f>SUM(C93:N93)</f>
        <v>1459.88</v>
      </c>
    </row>
    <row r="94" spans="1:15" s="376" customFormat="1" ht="12.75" customHeight="1" x14ac:dyDescent="0.25">
      <c r="A94" s="379"/>
      <c r="B94" s="378"/>
      <c r="C94" s="377"/>
      <c r="D94" s="377"/>
      <c r="E94" s="377"/>
      <c r="F94" s="377"/>
      <c r="G94" s="377"/>
      <c r="H94" s="377"/>
      <c r="I94" s="377"/>
      <c r="J94" s="377"/>
      <c r="K94" s="377"/>
      <c r="L94" s="377"/>
      <c r="M94" s="377"/>
      <c r="N94" s="377"/>
      <c r="O94" s="377"/>
    </row>
    <row r="95" spans="1:15" s="372" customFormat="1" ht="20.100000000000001" customHeight="1" x14ac:dyDescent="0.25">
      <c r="A95" s="375" t="s">
        <v>699</v>
      </c>
      <c r="B95" s="374" t="s">
        <v>699</v>
      </c>
      <c r="C95" s="373">
        <f>C62+C65+C70+C78+C84+C86+C90+C93</f>
        <v>15360.32</v>
      </c>
      <c r="D95" s="373">
        <f>D62+D65+D70+D78+D84+D86+D90+D93</f>
        <v>16614.73</v>
      </c>
      <c r="E95" s="373">
        <f>E62+E65+E70+E78+E84+E86+E90+E93</f>
        <v>15685.92</v>
      </c>
      <c r="F95" s="373">
        <f>F62+F65+F70+F78+F84+F86+F90+F93</f>
        <v>20733.97</v>
      </c>
      <c r="G95" s="373">
        <f>G62+G65+G70+G78+G84+G86+G90+G93</f>
        <v>16665.589999999997</v>
      </c>
      <c r="H95" s="373">
        <f>H62+H65+H70+H78+H84+H86+H90+H93</f>
        <v>13969.18</v>
      </c>
      <c r="I95" s="373">
        <f>I62+I65+I70+I78+I84+I86+I90+I93</f>
        <v>12913.779999999999</v>
      </c>
      <c r="J95" s="373">
        <f>J62+J65+J70+J78+J84+J86+J90+J93</f>
        <v>13975.07</v>
      </c>
      <c r="K95" s="373">
        <f>K62+K65+K70+K78+K84+K86+K90+K93</f>
        <v>14989.73</v>
      </c>
      <c r="L95" s="373">
        <f>L62+L65+L70+L78+L84+L86+L90+L93</f>
        <v>15674.162</v>
      </c>
      <c r="M95" s="373">
        <f>M62+M65+M70+M78+M84+M86+M90+M93</f>
        <v>14212.8</v>
      </c>
      <c r="N95" s="373">
        <f>N62+N65+N70+N78+N84+N86+N90+N93</f>
        <v>0</v>
      </c>
      <c r="O95" s="373">
        <f>SUM(C95:N95)</f>
        <v>170795.25200000001</v>
      </c>
    </row>
    <row r="96" spans="1:15" s="372" customFormat="1" ht="20.100000000000001" customHeight="1" x14ac:dyDescent="0.25">
      <c r="A96" s="375" t="s">
        <v>700</v>
      </c>
      <c r="B96" s="374" t="s">
        <v>700</v>
      </c>
      <c r="C96" s="373">
        <f>C55</f>
        <v>13164.76</v>
      </c>
      <c r="D96" s="373">
        <f>D55</f>
        <v>19708.39</v>
      </c>
      <c r="E96" s="373">
        <f>E55</f>
        <v>25342.35</v>
      </c>
      <c r="F96" s="373">
        <f>F55</f>
        <v>9017.630000000001</v>
      </c>
      <c r="G96" s="373">
        <f>G55</f>
        <v>20133.47</v>
      </c>
      <c r="H96" s="373">
        <f>H55</f>
        <v>11390.61</v>
      </c>
      <c r="I96" s="373">
        <f>I55</f>
        <v>9522.9499999999989</v>
      </c>
      <c r="J96" s="373">
        <f>J55</f>
        <v>11553.740000000002</v>
      </c>
      <c r="K96" s="373">
        <f>K55</f>
        <v>1966.54</v>
      </c>
      <c r="L96" s="373">
        <f>L55</f>
        <v>60.349999999999454</v>
      </c>
      <c r="M96" s="373">
        <f>M55</f>
        <v>650.76999999999953</v>
      </c>
      <c r="N96" s="373">
        <f>N55</f>
        <v>0</v>
      </c>
      <c r="O96" s="373">
        <f>SUM(C96:N96)</f>
        <v>122511.56000000001</v>
      </c>
    </row>
    <row r="97" spans="1:15" s="372" customFormat="1" ht="20.100000000000001" customHeight="1" x14ac:dyDescent="0.25">
      <c r="A97" s="375" t="s">
        <v>698</v>
      </c>
      <c r="B97" s="374" t="s">
        <v>698</v>
      </c>
      <c r="C97" s="373">
        <f>C96-C95</f>
        <v>-2195.5599999999995</v>
      </c>
      <c r="D97" s="373">
        <f>D96-D95</f>
        <v>3093.66</v>
      </c>
      <c r="E97" s="373">
        <f>E96-E95</f>
        <v>9656.4299999999985</v>
      </c>
      <c r="F97" s="373">
        <f>F96-F95</f>
        <v>-11716.34</v>
      </c>
      <c r="G97" s="373">
        <f>G96-G95</f>
        <v>3467.8800000000047</v>
      </c>
      <c r="H97" s="373">
        <f>H96-H95</f>
        <v>-2578.5699999999997</v>
      </c>
      <c r="I97" s="373">
        <f>I96-I95</f>
        <v>-3390.83</v>
      </c>
      <c r="J97" s="373">
        <f>J96-J95</f>
        <v>-2421.3299999999981</v>
      </c>
      <c r="K97" s="373">
        <f>K96-K95</f>
        <v>-13023.189999999999</v>
      </c>
      <c r="L97" s="373">
        <f>L96-L95</f>
        <v>-15613.812000000002</v>
      </c>
      <c r="M97" s="373">
        <f>M96-M95</f>
        <v>-13562.029999999999</v>
      </c>
      <c r="N97" s="373">
        <f>N96-N95</f>
        <v>0</v>
      </c>
      <c r="O97" s="373">
        <f>O96-O95</f>
        <v>-48283.691999999995</v>
      </c>
    </row>
  </sheetData>
  <mergeCells count="19">
    <mergeCell ref="A26:B26"/>
    <mergeCell ref="A29:B29"/>
    <mergeCell ref="A31:B31"/>
    <mergeCell ref="A32:B32"/>
    <mergeCell ref="A52:B52"/>
    <mergeCell ref="A53:B53"/>
    <mergeCell ref="A1:B2"/>
    <mergeCell ref="A6:B6"/>
    <mergeCell ref="A10:B10"/>
    <mergeCell ref="A14:B14"/>
    <mergeCell ref="A18:B18"/>
    <mergeCell ref="A23:B23"/>
    <mergeCell ref="A42:B42"/>
    <mergeCell ref="A45:B45"/>
    <mergeCell ref="A49:B49"/>
    <mergeCell ref="A95:B95"/>
    <mergeCell ref="A96:B96"/>
    <mergeCell ref="A97:B97"/>
    <mergeCell ref="A55:B5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COA</vt:lpstr>
      <vt:lpstr>Chase Account Reconcilliation</vt:lpstr>
      <vt:lpstr>Deposit Register</vt:lpstr>
      <vt:lpstr>P&amp;L Capture</vt:lpstr>
      <vt:lpstr>Approved 2024 Budget</vt:lpstr>
      <vt:lpstr>23 V 24 Budget</vt:lpstr>
      <vt:lpstr>2023 ACTUAL</vt:lpstr>
      <vt:lpstr>'Deposit Register'!Print_Area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Alec</dc:creator>
  <cp:lastModifiedBy>Carlton</cp:lastModifiedBy>
  <cp:lastPrinted>2024-01-10T20:23:56Z</cp:lastPrinted>
  <dcterms:created xsi:type="dcterms:W3CDTF">2023-12-26T18:12:48Z</dcterms:created>
  <dcterms:modified xsi:type="dcterms:W3CDTF">2024-01-12T19:42:47Z</dcterms:modified>
</cp:coreProperties>
</file>