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 activeTab="8"/>
  </bookViews>
  <sheets>
    <sheet name="permits" sheetId="2" r:id="rId1"/>
    <sheet name="housing starts" sheetId="3" r:id="rId2"/>
    <sheet name="investment" sheetId="5" r:id="rId3"/>
    <sheet name="construction GDP" sheetId="7" r:id="rId4"/>
    <sheet name="major projects" sheetId="9" r:id="rId5"/>
    <sheet name="labour market" sheetId="4" r:id="rId6"/>
    <sheet name="bcpi" sheetId="1" r:id="rId7"/>
    <sheet name="CPI Edm" sheetId="8" r:id="rId8"/>
    <sheet name="net migration" sheetId="6" r:id="rId9"/>
  </sheets>
  <calcPr calcId="125725"/>
</workbook>
</file>

<file path=xl/calcChain.xml><?xml version="1.0" encoding="utf-8"?>
<calcChain xmlns="http://schemas.openxmlformats.org/spreadsheetml/2006/main">
  <c r="N28" i="3"/>
  <c r="N27"/>
  <c r="N26"/>
  <c r="N25"/>
  <c r="N21"/>
  <c r="N20"/>
  <c r="N19"/>
  <c r="N18"/>
  <c r="N14"/>
  <c r="N13"/>
  <c r="N12"/>
  <c r="N11"/>
  <c r="N7"/>
  <c r="N6"/>
  <c r="N5"/>
  <c r="N4"/>
  <c r="F29"/>
  <c r="E29"/>
  <c r="D29"/>
  <c r="F22"/>
  <c r="E22"/>
  <c r="D22"/>
  <c r="F15"/>
  <c r="E15"/>
  <c r="D15"/>
  <c r="F8"/>
  <c r="E8"/>
  <c r="D8"/>
  <c r="C14" i="7" l="1"/>
  <c r="D15" i="9"/>
  <c r="I15"/>
  <c r="J15"/>
  <c r="K15" s="1"/>
  <c r="K14"/>
  <c r="K13"/>
  <c r="K12"/>
  <c r="K11"/>
  <c r="K10"/>
  <c r="K9"/>
  <c r="K8"/>
  <c r="K7"/>
  <c r="K6"/>
  <c r="E28" i="6" l="1"/>
  <c r="F28" s="1"/>
  <c r="G28" s="1"/>
  <c r="C28"/>
  <c r="D28" s="1"/>
  <c r="N17" i="5" l="1"/>
  <c r="N9"/>
  <c r="N16"/>
  <c r="N15"/>
  <c r="N14"/>
  <c r="N13"/>
  <c r="N8"/>
  <c r="N7"/>
  <c r="N6"/>
  <c r="N5"/>
  <c r="E17"/>
  <c r="D17"/>
  <c r="C17"/>
  <c r="E9"/>
  <c r="D9"/>
  <c r="C9"/>
  <c r="N25" i="2"/>
  <c r="N17"/>
  <c r="E25"/>
  <c r="D25"/>
  <c r="C25"/>
  <c r="E17"/>
  <c r="D17"/>
  <c r="C17"/>
  <c r="E9"/>
  <c r="D9"/>
  <c r="C9"/>
  <c r="F33"/>
  <c r="E33"/>
  <c r="D33"/>
  <c r="F42"/>
  <c r="E42"/>
  <c r="D42"/>
  <c r="N41"/>
  <c r="N40"/>
  <c r="N39"/>
  <c r="N38"/>
  <c r="N32"/>
  <c r="N31"/>
  <c r="N30"/>
  <c r="N29"/>
  <c r="N24"/>
  <c r="N23"/>
  <c r="N22"/>
  <c r="N21"/>
  <c r="N16"/>
  <c r="N15"/>
  <c r="N14"/>
  <c r="N13"/>
  <c r="N8"/>
  <c r="N9" s="1"/>
  <c r="N7"/>
  <c r="N6"/>
  <c r="N5"/>
  <c r="F8" i="4"/>
  <c r="E8"/>
  <c r="D8"/>
  <c r="F15"/>
  <c r="E15"/>
  <c r="D15"/>
  <c r="F13" i="1"/>
  <c r="F12"/>
  <c r="F11"/>
  <c r="F6"/>
  <c r="F5"/>
  <c r="F4"/>
  <c r="B9" i="2"/>
  <c r="O7" l="1"/>
  <c r="C27" i="6" l="1"/>
  <c r="D27" s="1"/>
  <c r="N6" i="8" l="1"/>
  <c r="C42" i="2"/>
  <c r="C33"/>
  <c r="B17" i="5"/>
  <c r="B9"/>
  <c r="O7"/>
  <c r="O15"/>
  <c r="C29" i="3" l="1"/>
  <c r="B29"/>
  <c r="C22"/>
  <c r="B22"/>
  <c r="C15"/>
  <c r="B15"/>
  <c r="O27"/>
  <c r="O20"/>
  <c r="O13"/>
  <c r="N22"/>
  <c r="O6"/>
  <c r="C8"/>
  <c r="B8"/>
  <c r="O23" i="2"/>
  <c r="O15"/>
  <c r="B25"/>
  <c r="B17"/>
  <c r="N29" i="3" l="1"/>
  <c r="N8"/>
  <c r="N15"/>
  <c r="B33" i="2"/>
  <c r="O31"/>
  <c r="B42"/>
  <c r="O40"/>
  <c r="N33" l="1"/>
  <c r="N42"/>
  <c r="G11" i="9"/>
  <c r="F14" l="1"/>
  <c r="F13"/>
  <c r="F12"/>
  <c r="F11"/>
  <c r="F10"/>
  <c r="F9"/>
  <c r="F8"/>
  <c r="F7"/>
  <c r="F6"/>
  <c r="E15"/>
  <c r="F15" s="1"/>
  <c r="C15"/>
  <c r="N20" i="4" l="1"/>
  <c r="N19" l="1"/>
  <c r="N13"/>
  <c r="N12"/>
  <c r="N6"/>
  <c r="N5"/>
  <c r="C26" i="6"/>
  <c r="D26" s="1"/>
  <c r="D14" i="9" l="1"/>
  <c r="D13"/>
  <c r="D12"/>
  <c r="D11"/>
  <c r="D10"/>
  <c r="D9"/>
  <c r="D8"/>
  <c r="D7"/>
  <c r="D6"/>
  <c r="C25" i="6" l="1"/>
  <c r="D25" s="1"/>
  <c r="E24" l="1"/>
  <c r="E25" s="1"/>
  <c r="C24"/>
  <c r="D24" s="1"/>
  <c r="E26" l="1"/>
  <c r="G14" i="9"/>
  <c r="G13"/>
  <c r="G12"/>
  <c r="G10"/>
  <c r="G9"/>
  <c r="G8"/>
  <c r="G7"/>
  <c r="G6"/>
  <c r="O14" i="5"/>
  <c r="O13"/>
  <c r="O26" i="3"/>
  <c r="O19"/>
  <c r="O18"/>
  <c r="P27" l="1"/>
  <c r="P19"/>
  <c r="P20"/>
  <c r="P14" i="5"/>
  <c r="P15"/>
  <c r="E27" i="6"/>
  <c r="O25" i="3"/>
  <c r="P26" s="1"/>
  <c r="O22" i="2"/>
  <c r="O21"/>
  <c r="O14"/>
  <c r="O13"/>
  <c r="P14" l="1"/>
  <c r="P15"/>
  <c r="P22"/>
  <c r="P23"/>
  <c r="G15" i="9"/>
  <c r="N5" i="8"/>
  <c r="N4"/>
  <c r="N3"/>
  <c r="C13" i="7" l="1"/>
  <c r="C12"/>
  <c r="C11"/>
  <c r="C10"/>
  <c r="C9"/>
  <c r="C8"/>
  <c r="C7"/>
  <c r="C6"/>
  <c r="C23" i="6"/>
  <c r="D23" s="1"/>
  <c r="C22"/>
  <c r="D22" s="1"/>
  <c r="C21"/>
  <c r="D21" s="1"/>
  <c r="E20"/>
  <c r="C20"/>
  <c r="D20" s="1"/>
  <c r="C19"/>
  <c r="D19" s="1"/>
  <c r="C18"/>
  <c r="D18" s="1"/>
  <c r="C17"/>
  <c r="D17" s="1"/>
  <c r="E16"/>
  <c r="C16"/>
  <c r="D16" s="1"/>
  <c r="C15"/>
  <c r="D15" s="1"/>
  <c r="C14"/>
  <c r="D14" s="1"/>
  <c r="C13"/>
  <c r="D13" s="1"/>
  <c r="E12"/>
  <c r="E13" s="1"/>
  <c r="C12"/>
  <c r="D12" s="1"/>
  <c r="C11"/>
  <c r="D11" s="1"/>
  <c r="C10"/>
  <c r="D10" s="1"/>
  <c r="C9"/>
  <c r="D9" s="1"/>
  <c r="E8"/>
  <c r="E9" s="1"/>
  <c r="C8"/>
  <c r="D8" s="1"/>
  <c r="C7"/>
  <c r="D7" s="1"/>
  <c r="C6"/>
  <c r="D6" s="1"/>
  <c r="C5"/>
  <c r="D5" s="1"/>
  <c r="E4"/>
  <c r="C4"/>
  <c r="D4" s="1"/>
  <c r="F20" l="1"/>
  <c r="G20" s="1"/>
  <c r="F8"/>
  <c r="G8" s="1"/>
  <c r="E21"/>
  <c r="F24"/>
  <c r="G24" s="1"/>
  <c r="E5"/>
  <c r="E6" s="1"/>
  <c r="F6" s="1"/>
  <c r="G6" s="1"/>
  <c r="F4"/>
  <c r="G4" s="1"/>
  <c r="E14"/>
  <c r="F13"/>
  <c r="G13" s="1"/>
  <c r="E10"/>
  <c r="F12"/>
  <c r="G12" s="1"/>
  <c r="F16"/>
  <c r="G16" s="1"/>
  <c r="E17"/>
  <c r="E22" l="1"/>
  <c r="F26" s="1"/>
  <c r="G26" s="1"/>
  <c r="F25"/>
  <c r="G25" s="1"/>
  <c r="E7"/>
  <c r="F7" s="1"/>
  <c r="G7" s="1"/>
  <c r="F5"/>
  <c r="G5" s="1"/>
  <c r="F9"/>
  <c r="G9" s="1"/>
  <c r="F14"/>
  <c r="G14" s="1"/>
  <c r="E15"/>
  <c r="E18"/>
  <c r="F17"/>
  <c r="G17" s="1"/>
  <c r="F10"/>
  <c r="G10" s="1"/>
  <c r="E11"/>
  <c r="F11" s="1"/>
  <c r="G11" s="1"/>
  <c r="F21"/>
  <c r="G21" s="1"/>
  <c r="F22" l="1"/>
  <c r="G22" s="1"/>
  <c r="E23"/>
  <c r="F27" s="1"/>
  <c r="G27" s="1"/>
  <c r="F15"/>
  <c r="G15" s="1"/>
  <c r="E19"/>
  <c r="F19" s="1"/>
  <c r="G19" s="1"/>
  <c r="F18"/>
  <c r="G18" s="1"/>
  <c r="F23" l="1"/>
  <c r="G23" s="1"/>
  <c r="O6" i="5" l="1"/>
  <c r="O5"/>
  <c r="C15" i="4"/>
  <c r="B15"/>
  <c r="N14"/>
  <c r="C8"/>
  <c r="B8"/>
  <c r="N21"/>
  <c r="N7"/>
  <c r="P6" i="5" l="1"/>
  <c r="P7"/>
  <c r="N15" i="4"/>
  <c r="N8"/>
  <c r="O39" i="2"/>
  <c r="O38"/>
  <c r="O30"/>
  <c r="O29"/>
  <c r="O6"/>
  <c r="O5"/>
  <c r="P39" l="1"/>
  <c r="P40"/>
  <c r="P30"/>
  <c r="P31"/>
  <c r="P6"/>
  <c r="P7"/>
  <c r="O12" i="3"/>
  <c r="O11"/>
  <c r="O5"/>
  <c r="O4"/>
  <c r="P12" l="1"/>
  <c r="P13"/>
  <c r="P5"/>
  <c r="P6"/>
  <c r="F14" i="1"/>
  <c r="F7"/>
</calcChain>
</file>

<file path=xl/sharedStrings.xml><?xml version="1.0" encoding="utf-8"?>
<sst xmlns="http://schemas.openxmlformats.org/spreadsheetml/2006/main" count="250" uniqueCount="100">
  <si>
    <t>RESIDENTIAL BUILDING CONSTRUCTION PRICE INDEX (yr/yr % Chng.) - EDMONTON</t>
  </si>
  <si>
    <t xml:space="preserve">Source: Statistics Canada </t>
  </si>
  <si>
    <t>It excludes value added taxes and any costs for land, land assembly, building design, land development and real estate fees.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</si>
  <si>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</si>
  <si>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</si>
  <si>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</si>
  <si>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</si>
  <si>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</si>
  <si>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</si>
  <si>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</si>
  <si>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</si>
  <si>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</si>
  <si>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</si>
  <si>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</si>
  <si>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</si>
  <si>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</si>
  <si>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BUILDING PERMIT VALUES (X$000)</t>
  </si>
  <si>
    <t>Year</t>
  </si>
  <si>
    <t xml:space="preserve">To Date </t>
  </si>
  <si>
    <t xml:space="preserve">Edmonton City </t>
  </si>
  <si>
    <t>NUMBER OF BUILDING PERMITS</t>
  </si>
  <si>
    <t>yr/yr % chng.</t>
  </si>
  <si>
    <t>Source: CMHC</t>
  </si>
  <si>
    <t>Source: Statistics Canada</t>
  </si>
  <si>
    <t>Source: City of Edmonton</t>
  </si>
  <si>
    <t>Total</t>
  </si>
  <si>
    <t>Average</t>
  </si>
  <si>
    <t>CONSTRUCTION LABOUR MARKET</t>
  </si>
  <si>
    <t>EMPLOYMENT IN CONSTRUCTION - ALBERTA  (X,000)</t>
  </si>
  <si>
    <t>EMPLOYMENT IN CONSTRUCTION - EDMONTON CMA  (X,000)</t>
  </si>
  <si>
    <t>Residential &amp; non-residential combined</t>
  </si>
  <si>
    <t>INVESTMENT IN BUILDING CONSTRUCTION (X$000)</t>
  </si>
  <si>
    <t>Residential &amp; non-residential construction combined</t>
  </si>
  <si>
    <t xml:space="preserve">Chained (2017) dollars </t>
  </si>
  <si>
    <t xml:space="preserve">Construction </t>
  </si>
  <si>
    <t xml:space="preserve">Alberta Gross domestic product (GDP) at basic prices (x 1,000,000) </t>
  </si>
  <si>
    <t xml:space="preserve">% of </t>
  </si>
  <si>
    <t>All Indus.</t>
  </si>
  <si>
    <t>Alberta Total Net Migration</t>
  </si>
  <si>
    <t>Net chng.</t>
  </si>
  <si>
    <t>% chng.</t>
  </si>
  <si>
    <t>YTD</t>
  </si>
  <si>
    <t>% change</t>
  </si>
  <si>
    <t>INFLATION RATE - EDMONTON CMA (CPI Composite - All Items - yr/yr % Chng.)</t>
  </si>
  <si>
    <t xml:space="preserve">Source: Statistics Canada CANSIM Table: 36-10-0402-01 </t>
  </si>
  <si>
    <t xml:space="preserve">Source: Statistics Canada, Alta TBF Qly Demog. Estimates </t>
  </si>
  <si>
    <t xml:space="preserve">Unadjusted for seasonality </t>
  </si>
  <si>
    <t xml:space="preserve"> Building Construction Price Indexes (BCPI)</t>
  </si>
  <si>
    <t>CONSTRUCTION UNEMPLOYMENT RATE - ALBERTA (%)</t>
  </si>
  <si>
    <t>Sector</t>
  </si>
  <si>
    <t xml:space="preserve">Projects </t>
  </si>
  <si>
    <t>Estimated</t>
  </si>
  <si>
    <t>Commercial</t>
  </si>
  <si>
    <t>Industrial</t>
  </si>
  <si>
    <t>Infrastructure</t>
  </si>
  <si>
    <t>Oil, Gas &amp; Pipelines</t>
  </si>
  <si>
    <t>Power</t>
  </si>
  <si>
    <t>Residential</t>
  </si>
  <si>
    <t>Retail</t>
  </si>
  <si>
    <t xml:space="preserve">Tourism &amp; Recreation </t>
  </si>
  <si>
    <t>Cost ($millions)</t>
  </si>
  <si>
    <t xml:space="preserve">Source: </t>
  </si>
  <si>
    <t xml:space="preserve">Major Projects - City of Edmonton </t>
  </si>
  <si>
    <t>https://majorprojects.alberta.ca/#/</t>
  </si>
  <si>
    <t>Proposed or under construction</t>
  </si>
  <si>
    <t>Intuitional &amp; Mixed Use</t>
  </si>
  <si>
    <t xml:space="preserve">% </t>
  </si>
  <si>
    <t>Residential &amp; non-residential values combined</t>
  </si>
  <si>
    <t>Edmonton CMA - Total Permits</t>
  </si>
  <si>
    <t>Edmonton CMA - Residential Permits</t>
  </si>
  <si>
    <t>Edmonton CMA - Non-residential Permits</t>
  </si>
  <si>
    <t>Edmonton City - Total Starts</t>
  </si>
  <si>
    <t>HOUSING STARTS (Units)</t>
  </si>
  <si>
    <t>Edmonton CMA  - Total</t>
  </si>
  <si>
    <t xml:space="preserve">Edmonton CMA - Single-detached </t>
  </si>
  <si>
    <t>Edmonton CMA - Multi-family *</t>
  </si>
  <si>
    <t>* Multifamily = semi + row + apartment units</t>
  </si>
  <si>
    <t xml:space="preserve">Edmonton CMA - Total </t>
  </si>
  <si>
    <t xml:space="preserve">Edmonton CMA - Residential  </t>
  </si>
  <si>
    <t xml:space="preserve">% chng. </t>
  </si>
  <si>
    <t>New Construction</t>
  </si>
  <si>
    <t>Valued at &gt;$5 million</t>
  </si>
  <si>
    <t xml:space="preserve">CANSIM Table: 14-10-0022-01 – Alberta  </t>
  </si>
  <si>
    <t xml:space="preserve">Table: 14-10-0467-01 - Edmonton </t>
  </si>
  <si>
    <t xml:space="preserve"> </t>
  </si>
  <si>
    <t>1st qtr.</t>
  </si>
  <si>
    <t>2nd qtr.</t>
  </si>
  <si>
    <t>3rd qtr.</t>
  </si>
  <si>
    <t>4th qtr.</t>
  </si>
  <si>
    <t>The contractor's price reflects the value of all materials, labour, equipment, overhead and profit to construct a new building.</t>
  </si>
  <si>
    <r>
      <t>BCPI  measure change over time in the prices that contractors charge to construct a range of new commercial, institutional, industrial and residential buildings.</t>
    </r>
    <r>
      <rPr>
        <sz val="8"/>
        <color rgb="FF333333"/>
        <rFont val="Arial"/>
        <family val="2"/>
      </rPr>
      <t xml:space="preserve"> </t>
    </r>
  </si>
  <si>
    <t>Yr/Yr</t>
  </si>
  <si>
    <t>NON-RESIDENTIAL BUILDING CONSTRUCTION PI (yr/yr % Chng.) - EDMONTON</t>
  </si>
  <si>
    <t>Apr.</t>
  </si>
  <si>
    <t>Note: Data for Jan. 2024 to Apr. 2025 revised June 19, 2025</t>
  </si>
  <si>
    <t>Q2</t>
  </si>
  <si>
    <t>Q3</t>
  </si>
  <si>
    <t>Q4</t>
  </si>
  <si>
    <t>May 2024</t>
  </si>
  <si>
    <t>May 2025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</si>
</sst>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.0"/>
    <numFmt numFmtId="166" formatCode="&quot;$&quot;#,##0"/>
    <numFmt numFmtId="167" formatCode="&quot;$&quot;#,##0.0"/>
  </numFmts>
  <fonts count="47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i/>
      <sz val="8"/>
      <color rgb="FF333333"/>
      <name val="Arial"/>
      <family val="2"/>
    </font>
    <font>
      <sz val="8"/>
      <color rgb="FF333333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1"/>
      <color theme="10"/>
      <name val="Calibr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5"/>
      <name val="Arial"/>
      <family val="2"/>
    </font>
    <font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6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7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10" applyNumberFormat="0" applyAlignment="0" applyProtection="0"/>
    <xf numFmtId="0" fontId="35" fillId="8" borderId="11" applyNumberFormat="0" applyAlignment="0" applyProtection="0"/>
    <xf numFmtId="0" fontId="36" fillId="8" borderId="10" applyNumberFormat="0" applyAlignment="0" applyProtection="0"/>
    <xf numFmtId="0" fontId="37" fillId="0" borderId="12" applyNumberFormat="0" applyFill="0" applyAlignment="0" applyProtection="0"/>
    <xf numFmtId="0" fontId="38" fillId="9" borderId="13" applyNumberFormat="0" applyAlignment="0" applyProtection="0"/>
    <xf numFmtId="0" fontId="39" fillId="0" borderId="0" applyNumberFormat="0" applyFill="0" applyBorder="0" applyAlignment="0" applyProtection="0"/>
    <xf numFmtId="0" fontId="26" fillId="10" borderId="14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2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42" fillId="18" borderId="0" applyNumberFormat="0" applyBorder="0" applyAlignment="0" applyProtection="0"/>
    <xf numFmtId="0" fontId="4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42" fillId="34" borderId="0" applyNumberFormat="0" applyBorder="0" applyAlignment="0" applyProtection="0"/>
  </cellStyleXfs>
  <cellXfs count="127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0" xfId="0" applyFont="1"/>
    <xf numFmtId="3" fontId="2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/>
    <xf numFmtId="0" fontId="9" fillId="2" borderId="0" xfId="0" applyFont="1" applyFill="1"/>
    <xf numFmtId="0" fontId="9" fillId="0" borderId="0" xfId="0" applyFont="1"/>
    <xf numFmtId="0" fontId="2" fillId="0" borderId="3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13" fillId="0" borderId="0" xfId="0" applyFont="1"/>
    <xf numFmtId="0" fontId="2" fillId="0" borderId="4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12" fillId="0" borderId="3" xfId="0" applyFont="1" applyBorder="1"/>
    <xf numFmtId="0" fontId="4" fillId="0" borderId="2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5" fillId="0" borderId="0" xfId="0" applyFont="1"/>
    <xf numFmtId="3" fontId="0" fillId="0" borderId="0" xfId="0" applyNumberFormat="1" applyAlignment="1">
      <alignment horizontal="center"/>
    </xf>
    <xf numFmtId="166" fontId="0" fillId="0" borderId="0" xfId="0" applyNumberFormat="1"/>
    <xf numFmtId="166" fontId="2" fillId="0" borderId="2" xfId="0" applyNumberFormat="1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7" fillId="0" borderId="0" xfId="0" applyFont="1"/>
    <xf numFmtId="0" fontId="0" fillId="0" borderId="0" xfId="0" applyAlignment="1">
      <alignment horizontal="left"/>
    </xf>
    <xf numFmtId="0" fontId="14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167" fontId="2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center"/>
    </xf>
    <xf numFmtId="3" fontId="0" fillId="0" borderId="2" xfId="0" applyNumberFormat="1" applyBorder="1" applyAlignment="1">
      <alignment horizontal="center"/>
    </xf>
    <xf numFmtId="0" fontId="6" fillId="2" borderId="0" xfId="0" applyFont="1" applyFill="1"/>
    <xf numFmtId="0" fontId="0" fillId="2" borderId="0" xfId="0" applyFill="1"/>
    <xf numFmtId="3" fontId="5" fillId="0" borderId="2" xfId="0" applyNumberFormat="1" applyFont="1" applyBorder="1" applyAlignment="1">
      <alignment horizontal="center"/>
    </xf>
    <xf numFmtId="166" fontId="2" fillId="0" borderId="2" xfId="0" applyNumberFormat="1" applyFont="1" applyBorder="1"/>
    <xf numFmtId="0" fontId="19" fillId="0" borderId="0" xfId="0" applyFont="1"/>
    <xf numFmtId="0" fontId="20" fillId="0" borderId="0" xfId="0" applyFont="1"/>
    <xf numFmtId="0" fontId="21" fillId="0" borderId="0" xfId="0" applyFont="1"/>
    <xf numFmtId="17" fontId="14" fillId="0" borderId="0" xfId="0" quotePrefix="1" applyNumberFormat="1" applyFont="1" applyAlignment="1">
      <alignment horizontal="center"/>
    </xf>
    <xf numFmtId="0" fontId="2" fillId="2" borderId="0" xfId="0" applyFont="1" applyFill="1"/>
    <xf numFmtId="164" fontId="14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17" fontId="0" fillId="0" borderId="0" xfId="0" applyNumberFormat="1"/>
    <xf numFmtId="166" fontId="2" fillId="0" borderId="0" xfId="0" applyNumberFormat="1" applyFont="1" applyAlignment="1">
      <alignment horizontal="center"/>
    </xf>
    <xf numFmtId="166" fontId="2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7" fontId="2" fillId="0" borderId="0" xfId="0" quotePrefix="1" applyNumberFormat="1" applyFont="1"/>
    <xf numFmtId="0" fontId="12" fillId="0" borderId="0" xfId="0" applyFont="1"/>
    <xf numFmtId="164" fontId="2" fillId="0" borderId="0" xfId="0" applyNumberFormat="1" applyFont="1"/>
    <xf numFmtId="0" fontId="22" fillId="0" borderId="0" xfId="0" applyFont="1"/>
    <xf numFmtId="0" fontId="4" fillId="0" borderId="0" xfId="0" applyFont="1"/>
    <xf numFmtId="164" fontId="6" fillId="0" borderId="0" xfId="0" applyNumberFormat="1" applyFont="1"/>
    <xf numFmtId="0" fontId="23" fillId="0" borderId="0" xfId="0" applyFont="1"/>
    <xf numFmtId="3" fontId="0" fillId="0" borderId="0" xfId="0" applyNumberFormat="1"/>
    <xf numFmtId="3" fontId="13" fillId="0" borderId="0" xfId="0" applyNumberFormat="1" applyFont="1"/>
    <xf numFmtId="166" fontId="4" fillId="0" borderId="2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14" fillId="2" borderId="0" xfId="0" applyFont="1" applyFill="1"/>
    <xf numFmtId="0" fontId="24" fillId="0" borderId="0" xfId="0" applyFont="1" applyAlignment="1">
      <alignment horizontal="center"/>
    </xf>
    <xf numFmtId="164" fontId="0" fillId="0" borderId="0" xfId="0" applyNumberFormat="1"/>
    <xf numFmtId="165" fontId="43" fillId="0" borderId="2" xfId="0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18" fillId="0" borderId="0" xfId="1" applyAlignment="1" applyProtection="1"/>
    <xf numFmtId="4" fontId="0" fillId="0" borderId="0" xfId="0" applyNumberFormat="1"/>
    <xf numFmtId="0" fontId="44" fillId="0" borderId="0" xfId="0" applyFont="1" applyAlignment="1">
      <alignment horizontal="left" readingOrder="1"/>
    </xf>
    <xf numFmtId="0" fontId="9" fillId="0" borderId="0" xfId="0" applyFont="1" applyAlignment="1">
      <alignment horizontal="center"/>
    </xf>
    <xf numFmtId="165" fontId="2" fillId="0" borderId="0" xfId="0" applyNumberFormat="1" applyFont="1"/>
    <xf numFmtId="3" fontId="2" fillId="2" borderId="2" xfId="0" applyNumberFormat="1" applyFont="1" applyFill="1" applyBorder="1" applyAlignment="1">
      <alignment horizontal="center"/>
    </xf>
    <xf numFmtId="3" fontId="1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/>
    <xf numFmtId="166" fontId="2" fillId="2" borderId="2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17" fontId="24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166" fontId="21" fillId="0" borderId="0" xfId="0" applyNumberFormat="1" applyFont="1"/>
    <xf numFmtId="166" fontId="0" fillId="0" borderId="0" xfId="0" applyNumberFormat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0" fillId="0" borderId="2" xfId="0" applyNumberFormat="1" applyBorder="1"/>
    <xf numFmtId="0" fontId="22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3" fontId="2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Border="1"/>
    <xf numFmtId="0" fontId="46" fillId="0" borderId="0" xfId="0" applyFont="1" applyBorder="1"/>
    <xf numFmtId="3" fontId="0" fillId="0" borderId="0" xfId="0" applyNumberFormat="1" applyBorder="1"/>
    <xf numFmtId="3" fontId="13" fillId="0" borderId="0" xfId="0" applyNumberFormat="1" applyFont="1" applyBorder="1"/>
  </cellXfs>
  <cellStyles count="46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 2" xfId="2"/>
    <cellStyle name="Currency 2" xfId="3"/>
    <cellStyle name="Explanatory Text" xfId="20" builtinId="53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1" builtinId="8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4"/>
    <cellStyle name="Note" xfId="19" builtinId="10" customBuiltin="1"/>
    <cellStyle name="Output" xfId="14" builtinId="21" customBuiltin="1"/>
    <cellStyle name="Title" xfId="5" builtinId="15" customBuiltin="1"/>
    <cellStyle name="Total" xfId="21" builtinId="25" customBuiltin="1"/>
    <cellStyle name="Warning Text" xfId="1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ajorprojects.alberta.ca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N17" sqref="N17"/>
    </sheetView>
  </sheetViews>
  <sheetFormatPr defaultRowHeight="14.4"/>
  <cols>
    <col min="1" max="1" width="11.33203125" customWidth="1"/>
    <col min="2" max="13" width="8.88671875" style="48"/>
    <col min="14" max="15" width="9.109375" style="48" bestFit="1" customWidth="1"/>
  </cols>
  <sheetData>
    <row r="1" spans="1:28" ht="15.6">
      <c r="A1" s="16" t="s">
        <v>16</v>
      </c>
      <c r="B1" s="14"/>
      <c r="C1" s="14"/>
      <c r="D1" s="14"/>
      <c r="E1" s="14"/>
    </row>
    <row r="2" spans="1:28" ht="15.6">
      <c r="A2" s="5"/>
      <c r="F2" s="14"/>
      <c r="G2" s="14"/>
      <c r="H2" s="14"/>
      <c r="I2" s="14"/>
      <c r="J2" s="14"/>
      <c r="K2" s="14"/>
      <c r="L2" s="14"/>
      <c r="M2" s="14"/>
      <c r="N2" s="17" t="s">
        <v>17</v>
      </c>
      <c r="O2" s="14"/>
    </row>
    <row r="3" spans="1:28" ht="15.6">
      <c r="A3" s="13"/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18</v>
      </c>
      <c r="O3" s="17" t="s">
        <v>15</v>
      </c>
      <c r="P3" s="17" t="s">
        <v>15</v>
      </c>
    </row>
    <row r="4" spans="1:28">
      <c r="A4" s="18" t="s">
        <v>68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 t="s">
        <v>93</v>
      </c>
      <c r="O4" s="7" t="s">
        <v>25</v>
      </c>
      <c r="P4" s="7" t="s">
        <v>79</v>
      </c>
    </row>
    <row r="5" spans="1:28">
      <c r="A5" s="2">
        <v>2022</v>
      </c>
      <c r="B5" s="6">
        <v>295031</v>
      </c>
      <c r="C5" s="6">
        <v>321025</v>
      </c>
      <c r="D5" s="6">
        <v>429926</v>
      </c>
      <c r="E5" s="6">
        <v>301891</v>
      </c>
      <c r="F5" s="6">
        <v>744206</v>
      </c>
      <c r="G5" s="6">
        <v>560557</v>
      </c>
      <c r="H5" s="6">
        <v>479609</v>
      </c>
      <c r="I5" s="6">
        <v>609585</v>
      </c>
      <c r="J5" s="6">
        <v>472034</v>
      </c>
      <c r="K5" s="6">
        <v>352194</v>
      </c>
      <c r="L5" s="6">
        <v>369129</v>
      </c>
      <c r="M5" s="6">
        <v>203953</v>
      </c>
      <c r="N5" s="6">
        <f>SUM(B5:E5)</f>
        <v>1347873</v>
      </c>
      <c r="O5" s="6">
        <f>SUM(B5:M5)</f>
        <v>5139140</v>
      </c>
      <c r="P5" s="103"/>
    </row>
    <row r="6" spans="1:28" ht="15.6">
      <c r="A6" s="2">
        <v>2023</v>
      </c>
      <c r="B6" s="6">
        <v>178121</v>
      </c>
      <c r="C6" s="6">
        <v>334519</v>
      </c>
      <c r="D6" s="6">
        <v>407058</v>
      </c>
      <c r="E6" s="6">
        <v>286702</v>
      </c>
      <c r="F6" s="6">
        <v>397947</v>
      </c>
      <c r="G6" s="6">
        <v>574048</v>
      </c>
      <c r="H6" s="6">
        <v>429671</v>
      </c>
      <c r="I6" s="6">
        <v>422968</v>
      </c>
      <c r="J6" s="6">
        <v>445621</v>
      </c>
      <c r="K6" s="6">
        <v>454685</v>
      </c>
      <c r="L6" s="6">
        <v>635177</v>
      </c>
      <c r="M6" s="6">
        <v>345355</v>
      </c>
      <c r="N6" s="6">
        <f t="shared" ref="N6:N8" si="0">SUM(B6:E6)</f>
        <v>1206400</v>
      </c>
      <c r="O6" s="6">
        <f>SUM(B6:M6)</f>
        <v>4911872</v>
      </c>
      <c r="P6" s="4">
        <f>(O6-O5)/O5</f>
        <v>-4.4222963375195073E-2</v>
      </c>
      <c r="Q6" s="41"/>
      <c r="R6" s="110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>
      <c r="A7" s="2">
        <v>2024</v>
      </c>
      <c r="B7" s="6">
        <v>511028</v>
      </c>
      <c r="C7" s="6">
        <v>400925</v>
      </c>
      <c r="D7" s="6">
        <v>557901</v>
      </c>
      <c r="E7" s="6">
        <v>503182</v>
      </c>
      <c r="F7" s="6">
        <v>709867</v>
      </c>
      <c r="G7" s="6">
        <v>521966</v>
      </c>
      <c r="H7" s="15">
        <v>632225</v>
      </c>
      <c r="I7" s="6">
        <v>671768</v>
      </c>
      <c r="J7" s="6">
        <v>495654</v>
      </c>
      <c r="K7" s="6">
        <v>611049</v>
      </c>
      <c r="L7" s="15">
        <v>531751</v>
      </c>
      <c r="M7" s="15">
        <v>473878</v>
      </c>
      <c r="N7" s="6">
        <f t="shared" si="0"/>
        <v>1973036</v>
      </c>
      <c r="O7" s="6">
        <f>SUM(B7:M7)</f>
        <v>6621194</v>
      </c>
      <c r="P7" s="4">
        <f>(O7-O6)/O6</f>
        <v>0.34799807486840045</v>
      </c>
      <c r="Q7" s="41"/>
      <c r="R7" s="41"/>
      <c r="S7" s="41"/>
      <c r="T7" s="41"/>
      <c r="U7" s="41"/>
      <c r="V7" s="41"/>
      <c r="W7" s="92"/>
      <c r="X7" s="41"/>
      <c r="Y7" s="41"/>
      <c r="Z7" s="91"/>
    </row>
    <row r="8" spans="1:28">
      <c r="A8" s="12">
        <v>2025</v>
      </c>
      <c r="B8" s="6">
        <v>501324</v>
      </c>
      <c r="C8" s="6">
        <v>681070</v>
      </c>
      <c r="D8" s="6">
        <v>492165</v>
      </c>
      <c r="E8" s="6">
        <v>634282</v>
      </c>
      <c r="F8" s="6"/>
      <c r="G8" s="6"/>
      <c r="H8" s="15"/>
      <c r="I8" s="6"/>
      <c r="J8" s="6"/>
      <c r="K8" s="6"/>
      <c r="L8" s="15"/>
      <c r="M8" s="15"/>
      <c r="N8" s="6">
        <f t="shared" si="0"/>
        <v>2308841</v>
      </c>
      <c r="O8" s="103"/>
      <c r="P8" s="103"/>
      <c r="Q8" s="41"/>
      <c r="R8" s="41"/>
      <c r="S8" s="41"/>
      <c r="T8" s="41"/>
      <c r="U8" s="41"/>
      <c r="V8" s="41"/>
      <c r="W8" s="92"/>
      <c r="X8" s="41"/>
      <c r="Y8" s="41"/>
      <c r="Z8" s="91"/>
    </row>
    <row r="9" spans="1:28">
      <c r="A9" s="23" t="s">
        <v>21</v>
      </c>
      <c r="B9" s="22">
        <f>(B8-B7)/B7</f>
        <v>-1.8989174761461211E-2</v>
      </c>
      <c r="C9" s="22">
        <f t="shared" ref="C9:E9" si="1">(C8-C7)/C7</f>
        <v>0.69874664837563139</v>
      </c>
      <c r="D9" s="22">
        <f t="shared" si="1"/>
        <v>-0.11782735646646986</v>
      </c>
      <c r="E9" s="22">
        <f t="shared" si="1"/>
        <v>0.26054191127663551</v>
      </c>
      <c r="F9" s="22"/>
      <c r="G9" s="22"/>
      <c r="H9" s="22"/>
      <c r="I9" s="22"/>
      <c r="J9" s="22"/>
      <c r="K9" s="22"/>
      <c r="L9" s="22"/>
      <c r="M9" s="22"/>
      <c r="N9" s="22">
        <f>(N8-N7)/N7</f>
        <v>0.17019709726533119</v>
      </c>
      <c r="O9" s="103"/>
      <c r="P9" s="103"/>
      <c r="Q9" s="41"/>
      <c r="R9" s="41"/>
      <c r="S9" s="41"/>
      <c r="T9" s="41"/>
      <c r="U9" s="41"/>
      <c r="V9" s="41"/>
      <c r="W9" s="92"/>
      <c r="X9" s="41"/>
      <c r="Y9" s="41"/>
      <c r="Z9" s="91"/>
    </row>
    <row r="10" spans="1:28">
      <c r="A10" s="8" t="s">
        <v>23</v>
      </c>
      <c r="Q10" s="41"/>
      <c r="R10" s="41"/>
      <c r="S10" s="41"/>
      <c r="T10" s="41"/>
      <c r="U10" s="41"/>
      <c r="V10" s="41"/>
      <c r="W10" s="92"/>
      <c r="X10" s="41"/>
      <c r="Y10" s="41"/>
      <c r="Z10" s="91"/>
    </row>
    <row r="11" spans="1:28">
      <c r="A11" s="8"/>
      <c r="N11" s="7" t="s">
        <v>41</v>
      </c>
      <c r="U11" s="41"/>
      <c r="V11" s="41"/>
      <c r="W11" s="41"/>
    </row>
    <row r="12" spans="1:28">
      <c r="A12" s="18" t="s">
        <v>69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 t="s">
        <v>93</v>
      </c>
      <c r="O12" s="7" t="s">
        <v>25</v>
      </c>
      <c r="P12" s="7" t="s">
        <v>79</v>
      </c>
    </row>
    <row r="13" spans="1:28">
      <c r="A13" s="2">
        <v>2022</v>
      </c>
      <c r="B13" s="6">
        <v>225567</v>
      </c>
      <c r="C13" s="6">
        <v>238742</v>
      </c>
      <c r="D13" s="6">
        <v>280149</v>
      </c>
      <c r="E13" s="6">
        <v>186503</v>
      </c>
      <c r="F13" s="6">
        <v>596995</v>
      </c>
      <c r="G13" s="6">
        <v>368514</v>
      </c>
      <c r="H13" s="6">
        <v>336802</v>
      </c>
      <c r="I13" s="6">
        <v>411015</v>
      </c>
      <c r="J13" s="15">
        <v>335229</v>
      </c>
      <c r="K13" s="6">
        <v>252989</v>
      </c>
      <c r="L13" s="6">
        <v>226790</v>
      </c>
      <c r="M13" s="6">
        <v>132823</v>
      </c>
      <c r="N13" s="6">
        <f>SUM(B13:E13)</f>
        <v>930961</v>
      </c>
      <c r="O13" s="6">
        <f>SUM(B13:M13)</f>
        <v>3592118</v>
      </c>
      <c r="P13" s="103"/>
      <c r="R13" s="88"/>
      <c r="S13" s="69"/>
      <c r="T13" s="69"/>
    </row>
    <row r="14" spans="1:28">
      <c r="A14" s="2">
        <v>2023</v>
      </c>
      <c r="B14" s="6">
        <v>141980</v>
      </c>
      <c r="C14" s="6">
        <v>182790</v>
      </c>
      <c r="D14" s="6">
        <v>273618</v>
      </c>
      <c r="E14" s="6">
        <v>168476</v>
      </c>
      <c r="F14" s="6">
        <v>284211</v>
      </c>
      <c r="G14" s="6">
        <v>370801</v>
      </c>
      <c r="H14" s="6">
        <v>226814</v>
      </c>
      <c r="I14" s="6">
        <v>309701</v>
      </c>
      <c r="J14" s="15">
        <v>270180</v>
      </c>
      <c r="K14" s="6">
        <v>278242</v>
      </c>
      <c r="L14" s="6">
        <v>449615</v>
      </c>
      <c r="M14" s="6">
        <v>227602</v>
      </c>
      <c r="N14" s="6">
        <f t="shared" ref="N14:N16" si="2">SUM(B14:E14)</f>
        <v>766864</v>
      </c>
      <c r="O14" s="6">
        <f>SUM(B14:M14)</f>
        <v>3184030</v>
      </c>
      <c r="P14" s="4">
        <f>(O14-O13)/O13</f>
        <v>-0.11360651292635709</v>
      </c>
      <c r="R14" s="88"/>
    </row>
    <row r="15" spans="1:28">
      <c r="A15" s="2">
        <v>2024</v>
      </c>
      <c r="B15" s="6">
        <v>400631</v>
      </c>
      <c r="C15" s="6">
        <v>261221</v>
      </c>
      <c r="D15" s="6">
        <v>313108</v>
      </c>
      <c r="E15" s="6">
        <v>373032</v>
      </c>
      <c r="F15" s="6">
        <v>414072</v>
      </c>
      <c r="G15" s="6">
        <v>395495</v>
      </c>
      <c r="H15" s="6">
        <v>425338</v>
      </c>
      <c r="I15" s="6">
        <v>434799</v>
      </c>
      <c r="J15" s="6">
        <v>305143</v>
      </c>
      <c r="K15" s="6">
        <v>475837</v>
      </c>
      <c r="L15" s="6">
        <v>381117</v>
      </c>
      <c r="M15" s="6">
        <v>366702</v>
      </c>
      <c r="N15" s="6">
        <f t="shared" si="2"/>
        <v>1347992</v>
      </c>
      <c r="O15" s="6">
        <f>SUM(B15:M15)</f>
        <v>4546495</v>
      </c>
      <c r="P15" s="4">
        <f>(O15-O14)/O14</f>
        <v>0.42790583003300847</v>
      </c>
      <c r="Q15" s="41"/>
      <c r="R15" s="88"/>
    </row>
    <row r="16" spans="1:28">
      <c r="A16" s="12">
        <v>2025</v>
      </c>
      <c r="B16" s="6">
        <v>361759</v>
      </c>
      <c r="C16" s="6">
        <v>248840</v>
      </c>
      <c r="D16" s="6">
        <v>376888</v>
      </c>
      <c r="E16" s="6">
        <v>505582</v>
      </c>
      <c r="F16" s="6"/>
      <c r="G16" s="6"/>
      <c r="H16" s="6"/>
      <c r="I16" s="6"/>
      <c r="J16" s="6"/>
      <c r="K16" s="6"/>
      <c r="L16" s="6"/>
      <c r="M16" s="6"/>
      <c r="N16" s="6">
        <f t="shared" si="2"/>
        <v>1493069</v>
      </c>
      <c r="O16" s="103"/>
      <c r="P16" s="103"/>
      <c r="Q16" s="41"/>
      <c r="R16" s="88"/>
    </row>
    <row r="17" spans="1:18">
      <c r="A17" s="23" t="s">
        <v>21</v>
      </c>
      <c r="B17" s="22">
        <f>(B16-B15)/B15</f>
        <v>-9.7026940002146608E-2</v>
      </c>
      <c r="C17" s="22">
        <f t="shared" ref="C17:E17" si="3">(C16-C15)/C15</f>
        <v>-4.7396648814605258E-2</v>
      </c>
      <c r="D17" s="22">
        <f t="shared" si="3"/>
        <v>0.20369968189889751</v>
      </c>
      <c r="E17" s="22">
        <f t="shared" si="3"/>
        <v>0.35533144609577733</v>
      </c>
      <c r="F17" s="22"/>
      <c r="G17" s="22"/>
      <c r="H17" s="22"/>
      <c r="I17" s="22"/>
      <c r="J17" s="22"/>
      <c r="K17" s="22"/>
      <c r="L17" s="22"/>
      <c r="M17" s="22"/>
      <c r="N17" s="22">
        <f>(N16-N15)/N15</f>
        <v>0.10762452596157841</v>
      </c>
      <c r="O17" s="103"/>
      <c r="P17" s="103"/>
      <c r="Q17" s="41"/>
    </row>
    <row r="18" spans="1:18">
      <c r="A18" s="8" t="s">
        <v>23</v>
      </c>
    </row>
    <row r="19" spans="1:18">
      <c r="A19" s="8"/>
      <c r="N19" s="7" t="s">
        <v>41</v>
      </c>
    </row>
    <row r="20" spans="1:18">
      <c r="A20" s="18" t="s">
        <v>70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 t="s">
        <v>93</v>
      </c>
      <c r="O20" s="7" t="s">
        <v>25</v>
      </c>
      <c r="P20" s="7" t="s">
        <v>79</v>
      </c>
      <c r="R20" s="41"/>
    </row>
    <row r="21" spans="1:18">
      <c r="A21" s="2">
        <v>2022</v>
      </c>
      <c r="B21" s="57">
        <v>69464</v>
      </c>
      <c r="C21" s="6">
        <v>82282</v>
      </c>
      <c r="D21" s="6">
        <v>149777</v>
      </c>
      <c r="E21" s="6">
        <v>115388</v>
      </c>
      <c r="F21" s="6">
        <v>147211</v>
      </c>
      <c r="G21" s="6">
        <v>192043</v>
      </c>
      <c r="H21" s="6">
        <v>142807</v>
      </c>
      <c r="I21" s="6">
        <v>198570</v>
      </c>
      <c r="J21" s="15">
        <v>136805</v>
      </c>
      <c r="K21" s="6">
        <v>99205</v>
      </c>
      <c r="L21" s="6">
        <v>142339</v>
      </c>
      <c r="M21" s="6">
        <v>71131</v>
      </c>
      <c r="N21" s="6">
        <f>SUM(B21:E21)</f>
        <v>416911</v>
      </c>
      <c r="O21" s="6">
        <f>SUM(B21:M21)</f>
        <v>1547022</v>
      </c>
      <c r="P21" s="103"/>
      <c r="R21" s="41"/>
    </row>
    <row r="22" spans="1:18">
      <c r="A22" s="2">
        <v>2023</v>
      </c>
      <c r="B22" s="6">
        <v>36140</v>
      </c>
      <c r="C22" s="6">
        <v>151729</v>
      </c>
      <c r="D22" s="6">
        <v>133440</v>
      </c>
      <c r="E22" s="6">
        <v>118225</v>
      </c>
      <c r="F22" s="6">
        <v>113736</v>
      </c>
      <c r="G22" s="6">
        <v>203247</v>
      </c>
      <c r="H22" s="6">
        <v>202857</v>
      </c>
      <c r="I22" s="6">
        <v>113267</v>
      </c>
      <c r="J22" s="15">
        <v>175441</v>
      </c>
      <c r="K22" s="6">
        <v>176443</v>
      </c>
      <c r="L22" s="6">
        <v>185562</v>
      </c>
      <c r="M22" s="6">
        <v>117753</v>
      </c>
      <c r="N22" s="6">
        <f t="shared" ref="N22:N24" si="4">SUM(B22:E22)</f>
        <v>439534</v>
      </c>
      <c r="O22" s="6">
        <f>SUM(B22:M22)</f>
        <v>1727840</v>
      </c>
      <c r="P22" s="4">
        <f>(O22-O21)/O21</f>
        <v>0.11688133717555406</v>
      </c>
      <c r="Q22" s="41"/>
      <c r="R22" s="41"/>
    </row>
    <row r="23" spans="1:18">
      <c r="A23" s="2">
        <v>2024</v>
      </c>
      <c r="B23" s="6">
        <v>110397</v>
      </c>
      <c r="C23" s="6">
        <v>139703</v>
      </c>
      <c r="D23" s="6">
        <v>244793</v>
      </c>
      <c r="E23" s="6">
        <v>130150</v>
      </c>
      <c r="F23" s="6">
        <v>295796</v>
      </c>
      <c r="G23" s="6">
        <v>126471</v>
      </c>
      <c r="H23" s="6">
        <v>206887</v>
      </c>
      <c r="I23" s="6">
        <v>236969</v>
      </c>
      <c r="J23" s="6">
        <v>190511</v>
      </c>
      <c r="K23" s="6">
        <v>135175</v>
      </c>
      <c r="L23" s="6">
        <v>150633</v>
      </c>
      <c r="M23" s="6">
        <v>107177</v>
      </c>
      <c r="N23" s="6">
        <f t="shared" si="4"/>
        <v>625043</v>
      </c>
      <c r="O23" s="6">
        <f>SUM(B23:M23)</f>
        <v>2074662</v>
      </c>
      <c r="P23" s="4">
        <f>(O23-O22)/O22</f>
        <v>0.20072576164459671</v>
      </c>
      <c r="Q23" s="41"/>
    </row>
    <row r="24" spans="1:18">
      <c r="A24" s="12">
        <v>2025</v>
      </c>
      <c r="B24" s="76">
        <v>139565</v>
      </c>
      <c r="C24" s="6">
        <v>432230</v>
      </c>
      <c r="D24" s="6">
        <v>115277</v>
      </c>
      <c r="E24" s="6">
        <v>128699</v>
      </c>
      <c r="F24" s="6"/>
      <c r="G24" s="6"/>
      <c r="H24" s="6"/>
      <c r="I24" s="6"/>
      <c r="J24" s="6"/>
      <c r="K24" s="6"/>
      <c r="L24" s="6"/>
      <c r="M24" s="6"/>
      <c r="N24" s="6">
        <f t="shared" si="4"/>
        <v>815771</v>
      </c>
      <c r="O24" s="103"/>
      <c r="P24" s="103"/>
      <c r="Q24" s="41"/>
    </row>
    <row r="25" spans="1:18">
      <c r="A25" s="23" t="s">
        <v>21</v>
      </c>
      <c r="B25" s="22">
        <f>(B24-B23)/B23</f>
        <v>0.2642100781724141</v>
      </c>
      <c r="C25" s="22">
        <f t="shared" ref="C25:E25" si="5">(C24-C23)/C23</f>
        <v>2.0939206745739174</v>
      </c>
      <c r="D25" s="22">
        <f t="shared" si="5"/>
        <v>-0.52908375647996475</v>
      </c>
      <c r="E25" s="22">
        <f t="shared" si="5"/>
        <v>-1.1148674606223588E-2</v>
      </c>
      <c r="F25" s="22"/>
      <c r="G25" s="22"/>
      <c r="H25" s="22"/>
      <c r="I25" s="22"/>
      <c r="J25" s="22"/>
      <c r="K25" s="22"/>
      <c r="L25" s="22"/>
      <c r="M25" s="22"/>
      <c r="N25" s="22">
        <f>(N24-N23)/N23</f>
        <v>0.30514380610613989</v>
      </c>
      <c r="O25" s="103"/>
      <c r="P25" s="103"/>
      <c r="Q25" s="41"/>
    </row>
    <row r="26" spans="1:18">
      <c r="A26" s="8" t="s">
        <v>23</v>
      </c>
    </row>
    <row r="27" spans="1:18">
      <c r="A27" s="8"/>
      <c r="N27" s="7" t="s">
        <v>41</v>
      </c>
    </row>
    <row r="28" spans="1:18">
      <c r="A28" s="18" t="s">
        <v>19</v>
      </c>
      <c r="B28" s="7"/>
      <c r="C28" s="18" t="s">
        <v>67</v>
      </c>
      <c r="H28" s="7"/>
      <c r="I28" s="7"/>
      <c r="J28" s="7"/>
      <c r="K28" s="7"/>
      <c r="L28" s="7"/>
      <c r="M28" s="7"/>
      <c r="N28" s="7" t="s">
        <v>7</v>
      </c>
      <c r="O28" s="7" t="s">
        <v>25</v>
      </c>
      <c r="P28" s="7" t="s">
        <v>79</v>
      </c>
    </row>
    <row r="29" spans="1:18">
      <c r="A29" s="2">
        <v>2022</v>
      </c>
      <c r="B29" s="6">
        <v>239883.71</v>
      </c>
      <c r="C29" s="6">
        <v>217225.92600000001</v>
      </c>
      <c r="D29" s="6">
        <v>307723.27</v>
      </c>
      <c r="E29" s="6">
        <v>346190.35700000002</v>
      </c>
      <c r="F29" s="6">
        <v>534287.28099999996</v>
      </c>
      <c r="G29" s="6">
        <v>428544.03100000002</v>
      </c>
      <c r="H29" s="6">
        <v>308951.40299999999</v>
      </c>
      <c r="I29" s="6">
        <v>388393.40100000001</v>
      </c>
      <c r="J29" s="15">
        <v>344234.897</v>
      </c>
      <c r="K29" s="6">
        <v>245344.46100000001</v>
      </c>
      <c r="L29" s="6">
        <v>243912.68599999999</v>
      </c>
      <c r="M29" s="6">
        <v>158986.003</v>
      </c>
      <c r="N29" s="6">
        <f>SUM(B29:F29)</f>
        <v>1645310.544</v>
      </c>
      <c r="O29" s="6">
        <f>SUM(B29:M29)</f>
        <v>3763677.4260000004</v>
      </c>
      <c r="P29" s="103"/>
    </row>
    <row r="30" spans="1:18">
      <c r="A30" s="2">
        <v>2023</v>
      </c>
      <c r="B30" s="6">
        <v>132178.40900000001</v>
      </c>
      <c r="C30" s="6">
        <v>155896.364</v>
      </c>
      <c r="D30" s="6">
        <v>306092.26500000001</v>
      </c>
      <c r="E30" s="6">
        <v>170798.467</v>
      </c>
      <c r="F30" s="6">
        <v>268404.16899999999</v>
      </c>
      <c r="G30" s="6">
        <v>436625.59499999997</v>
      </c>
      <c r="H30" s="6">
        <v>345085.82799999998</v>
      </c>
      <c r="I30" s="6">
        <v>269805.04800000001</v>
      </c>
      <c r="J30" s="15">
        <v>301659.571</v>
      </c>
      <c r="K30" s="6">
        <v>198565.65100000001</v>
      </c>
      <c r="L30" s="6">
        <v>466634.46100000001</v>
      </c>
      <c r="M30" s="6">
        <v>243546.9</v>
      </c>
      <c r="N30" s="6">
        <f t="shared" ref="N30:N32" si="6">SUM(B30:F30)</f>
        <v>1033369.6740000001</v>
      </c>
      <c r="O30" s="6">
        <f>SUM(B30:M30)</f>
        <v>3295292.7280000001</v>
      </c>
      <c r="P30" s="4">
        <f>(O30-O29)/O29</f>
        <v>-0.12444868276020005</v>
      </c>
    </row>
    <row r="31" spans="1:18">
      <c r="A31" s="2">
        <v>2024</v>
      </c>
      <c r="B31" s="6">
        <v>312239.28999999998</v>
      </c>
      <c r="C31" s="6">
        <v>310861.09700000001</v>
      </c>
      <c r="D31" s="6">
        <v>408203.93</v>
      </c>
      <c r="E31" s="6">
        <v>319433</v>
      </c>
      <c r="F31" s="6">
        <v>339720</v>
      </c>
      <c r="G31" s="6">
        <v>342324</v>
      </c>
      <c r="H31" s="6">
        <v>403301</v>
      </c>
      <c r="I31" s="6">
        <v>433798</v>
      </c>
      <c r="J31" s="15">
        <v>307040</v>
      </c>
      <c r="K31" s="6">
        <v>454080</v>
      </c>
      <c r="L31" s="6">
        <v>309891</v>
      </c>
      <c r="M31" s="6">
        <v>309947</v>
      </c>
      <c r="N31" s="6">
        <f t="shared" si="6"/>
        <v>1690457.317</v>
      </c>
      <c r="O31" s="6">
        <f>SUM(B31:M31)</f>
        <v>4250838.3169999998</v>
      </c>
      <c r="P31" s="4">
        <f>(O31-O30)/O30</f>
        <v>0.28997290009496224</v>
      </c>
    </row>
    <row r="32" spans="1:18">
      <c r="A32" s="12">
        <v>2025</v>
      </c>
      <c r="B32" s="6">
        <v>360113</v>
      </c>
      <c r="C32" s="6">
        <v>513711</v>
      </c>
      <c r="D32" s="6">
        <v>413196</v>
      </c>
      <c r="E32" s="6">
        <v>447472</v>
      </c>
      <c r="F32" s="6">
        <v>551628</v>
      </c>
      <c r="G32" s="6"/>
      <c r="H32" s="6"/>
      <c r="I32" s="6"/>
      <c r="J32" s="15"/>
      <c r="K32" s="6"/>
      <c r="L32" s="6"/>
      <c r="M32" s="6"/>
      <c r="N32" s="6">
        <f t="shared" si="6"/>
        <v>2286120</v>
      </c>
      <c r="O32" s="103"/>
      <c r="P32" s="103"/>
    </row>
    <row r="33" spans="1:16">
      <c r="A33" s="23" t="s">
        <v>21</v>
      </c>
      <c r="B33" s="22">
        <f>(B32-B31)/B31</f>
        <v>0.15332378574137812</v>
      </c>
      <c r="C33" s="22">
        <f>(C32-C31)/C31</f>
        <v>0.65254193901271595</v>
      </c>
      <c r="D33" s="22">
        <f t="shared" ref="D33:F33" si="7">(D32-D31)/D31</f>
        <v>1.2229353107893907E-2</v>
      </c>
      <c r="E33" s="22">
        <f t="shared" si="7"/>
        <v>0.400832099376082</v>
      </c>
      <c r="F33" s="22">
        <f t="shared" si="7"/>
        <v>0.62377251854468385</v>
      </c>
      <c r="G33" s="22"/>
      <c r="H33" s="22"/>
      <c r="I33" s="22"/>
      <c r="J33" s="22"/>
      <c r="K33" s="22"/>
      <c r="L33" s="22"/>
      <c r="M33" s="22"/>
      <c r="N33" s="22">
        <f>(N32-N31)/N31</f>
        <v>0.35236777469016684</v>
      </c>
      <c r="O33" s="103"/>
      <c r="P33" s="103"/>
    </row>
    <row r="34" spans="1:16">
      <c r="A34" s="8" t="s">
        <v>24</v>
      </c>
    </row>
    <row r="36" spans="1:16" ht="15.6">
      <c r="A36" s="16" t="s">
        <v>20</v>
      </c>
      <c r="N36" s="7" t="s">
        <v>41</v>
      </c>
    </row>
    <row r="37" spans="1:16">
      <c r="A37" s="18" t="s">
        <v>19</v>
      </c>
      <c r="B37" s="7"/>
      <c r="C37" s="18" t="s">
        <v>30</v>
      </c>
      <c r="H37" s="7"/>
      <c r="I37" s="7"/>
      <c r="J37" s="7"/>
      <c r="K37" s="7"/>
      <c r="L37" s="7"/>
      <c r="M37" s="7"/>
      <c r="N37" s="7" t="s">
        <v>7</v>
      </c>
      <c r="O37" s="7" t="s">
        <v>25</v>
      </c>
      <c r="P37" s="7" t="s">
        <v>79</v>
      </c>
    </row>
    <row r="38" spans="1:16">
      <c r="A38" s="2">
        <v>2022</v>
      </c>
      <c r="B38" s="6">
        <v>1113</v>
      </c>
      <c r="C38" s="6">
        <v>1043</v>
      </c>
      <c r="D38" s="6">
        <v>1355</v>
      </c>
      <c r="E38" s="6">
        <v>1402</v>
      </c>
      <c r="F38" s="6">
        <v>1736</v>
      </c>
      <c r="G38" s="6">
        <v>1870</v>
      </c>
      <c r="H38" s="6">
        <v>1517</v>
      </c>
      <c r="I38" s="6">
        <v>1639</v>
      </c>
      <c r="J38" s="6">
        <v>1372</v>
      </c>
      <c r="K38" s="6">
        <v>1355</v>
      </c>
      <c r="L38" s="6">
        <v>1348</v>
      </c>
      <c r="M38" s="6">
        <v>821</v>
      </c>
      <c r="N38" s="6">
        <f t="shared" ref="N38:N41" si="8">SUM(B38:F38)</f>
        <v>6649</v>
      </c>
      <c r="O38" s="6">
        <f>SUM(B38:M38)</f>
        <v>16571</v>
      </c>
      <c r="P38" s="103"/>
    </row>
    <row r="39" spans="1:16">
      <c r="A39" s="2">
        <v>2023</v>
      </c>
      <c r="B39" s="6">
        <v>902</v>
      </c>
      <c r="C39" s="6">
        <v>828</v>
      </c>
      <c r="D39" s="6">
        <v>1088</v>
      </c>
      <c r="E39" s="6">
        <v>1083</v>
      </c>
      <c r="F39" s="6">
        <v>1446</v>
      </c>
      <c r="G39" s="6">
        <v>1564</v>
      </c>
      <c r="H39" s="6">
        <v>1423</v>
      </c>
      <c r="I39" s="6">
        <v>1497</v>
      </c>
      <c r="J39" s="6">
        <v>1537</v>
      </c>
      <c r="K39" s="6">
        <v>1355</v>
      </c>
      <c r="L39" s="6">
        <v>1334</v>
      </c>
      <c r="M39" s="6">
        <v>983</v>
      </c>
      <c r="N39" s="6">
        <f t="shared" si="8"/>
        <v>5347</v>
      </c>
      <c r="O39" s="6">
        <f>SUM(B39:M39)</f>
        <v>15040</v>
      </c>
      <c r="P39" s="4">
        <f>(O39-O38)/O38</f>
        <v>-9.2390320439321702E-2</v>
      </c>
    </row>
    <row r="40" spans="1:16">
      <c r="A40" s="2">
        <v>2024</v>
      </c>
      <c r="B40" s="6">
        <v>1277</v>
      </c>
      <c r="C40" s="6">
        <v>1327</v>
      </c>
      <c r="D40" s="15">
        <v>1316</v>
      </c>
      <c r="E40" s="6">
        <v>1488</v>
      </c>
      <c r="F40" s="6">
        <v>1749</v>
      </c>
      <c r="G40" s="6">
        <v>1775</v>
      </c>
      <c r="H40" s="6">
        <v>1771</v>
      </c>
      <c r="I40" s="6">
        <v>1747</v>
      </c>
      <c r="J40" s="6">
        <v>1570</v>
      </c>
      <c r="K40" s="6">
        <v>1769</v>
      </c>
      <c r="L40" s="6">
        <v>1446</v>
      </c>
      <c r="M40" s="6">
        <v>1092</v>
      </c>
      <c r="N40" s="6">
        <f t="shared" si="8"/>
        <v>7157</v>
      </c>
      <c r="O40" s="6">
        <f>SUM(B40:M40)</f>
        <v>18327</v>
      </c>
      <c r="P40" s="4">
        <f>(O40-O39)/O39</f>
        <v>0.21855053191489363</v>
      </c>
    </row>
    <row r="41" spans="1:16">
      <c r="A41" s="12">
        <v>2025</v>
      </c>
      <c r="B41" s="6">
        <v>1291</v>
      </c>
      <c r="C41" s="6">
        <v>1204</v>
      </c>
      <c r="D41" s="15">
        <v>1444</v>
      </c>
      <c r="E41" s="6">
        <v>1484</v>
      </c>
      <c r="F41" s="6">
        <v>1731</v>
      </c>
      <c r="G41" s="6"/>
      <c r="H41" s="6"/>
      <c r="I41" s="6"/>
      <c r="J41" s="6"/>
      <c r="K41" s="6"/>
      <c r="L41" s="6"/>
      <c r="M41" s="6"/>
      <c r="N41" s="6">
        <f t="shared" si="8"/>
        <v>7154</v>
      </c>
      <c r="O41" s="103"/>
      <c r="P41" s="103"/>
    </row>
    <row r="42" spans="1:16">
      <c r="A42" s="23" t="s">
        <v>21</v>
      </c>
      <c r="B42" s="22">
        <f>(B41-B40)/B40</f>
        <v>1.0963194988253719E-2</v>
      </c>
      <c r="C42" s="22">
        <f>(C41-C40)/C40</f>
        <v>-9.2690278824415981E-2</v>
      </c>
      <c r="D42" s="22">
        <f t="shared" ref="D42:F42" si="9">(D41-D40)/D40</f>
        <v>9.7264437689969604E-2</v>
      </c>
      <c r="E42" s="22">
        <f t="shared" si="9"/>
        <v>-2.6881720430107529E-3</v>
      </c>
      <c r="F42" s="22">
        <f t="shared" si="9"/>
        <v>-1.0291595197255575E-2</v>
      </c>
      <c r="G42" s="22"/>
      <c r="H42" s="22"/>
      <c r="I42" s="22"/>
      <c r="J42" s="22"/>
      <c r="K42" s="22"/>
      <c r="L42" s="22"/>
      <c r="M42" s="22"/>
      <c r="N42" s="22">
        <f>(N41-N40)/N40</f>
        <v>-4.1917004331423779E-4</v>
      </c>
      <c r="O42" s="103"/>
      <c r="P42" s="103"/>
    </row>
    <row r="43" spans="1:16">
      <c r="A43" s="8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1"/>
  <sheetViews>
    <sheetView workbookViewId="0">
      <selection activeCell="T12" sqref="T12"/>
    </sheetView>
  </sheetViews>
  <sheetFormatPr defaultRowHeight="14.4"/>
  <cols>
    <col min="1" max="1" width="12.109375" customWidth="1"/>
    <col min="6" max="13" width="8.88671875" style="48"/>
  </cols>
  <sheetData>
    <row r="1" spans="1:22" ht="15.6">
      <c r="A1" s="16" t="s">
        <v>72</v>
      </c>
      <c r="B1" s="19"/>
      <c r="C1" s="19"/>
      <c r="N1" s="17" t="s">
        <v>17</v>
      </c>
    </row>
    <row r="2" spans="1:22" ht="15.6">
      <c r="A2" s="13"/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7" t="s">
        <v>14</v>
      </c>
      <c r="N2" s="17" t="s">
        <v>18</v>
      </c>
      <c r="O2" s="17" t="s">
        <v>15</v>
      </c>
      <c r="P2" s="17" t="s">
        <v>15</v>
      </c>
    </row>
    <row r="3" spans="1:22">
      <c r="A3" s="18" t="s">
        <v>73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 t="s">
        <v>7</v>
      </c>
      <c r="O3" s="7" t="s">
        <v>25</v>
      </c>
      <c r="P3" s="7" t="s">
        <v>79</v>
      </c>
    </row>
    <row r="4" spans="1:22">
      <c r="A4" s="21">
        <v>2022</v>
      </c>
      <c r="B4" s="6">
        <v>909</v>
      </c>
      <c r="C4" s="6">
        <v>816</v>
      </c>
      <c r="D4" s="6">
        <v>916</v>
      </c>
      <c r="E4" s="6">
        <v>1667</v>
      </c>
      <c r="F4" s="6">
        <v>1771</v>
      </c>
      <c r="G4" s="6">
        <v>1107</v>
      </c>
      <c r="H4" s="6">
        <v>1377</v>
      </c>
      <c r="I4" s="6">
        <v>1119</v>
      </c>
      <c r="J4" s="6">
        <v>1460</v>
      </c>
      <c r="K4" s="6">
        <v>1967</v>
      </c>
      <c r="L4" s="6">
        <v>703</v>
      </c>
      <c r="M4" s="6">
        <v>774</v>
      </c>
      <c r="N4" s="6">
        <f>SUM(B4:F4)</f>
        <v>6079</v>
      </c>
      <c r="O4" s="6">
        <f>SUM(B4:M4)</f>
        <v>14586</v>
      </c>
      <c r="P4" s="103"/>
      <c r="Q4" s="88"/>
      <c r="R4" s="76"/>
      <c r="S4" s="76"/>
      <c r="T4" s="76"/>
      <c r="V4" s="121"/>
    </row>
    <row r="5" spans="1:22">
      <c r="A5" s="21">
        <v>2023</v>
      </c>
      <c r="B5" s="6">
        <v>568</v>
      </c>
      <c r="C5" s="6">
        <v>871</v>
      </c>
      <c r="D5" s="6">
        <v>807</v>
      </c>
      <c r="E5" s="6">
        <v>1008</v>
      </c>
      <c r="F5" s="6">
        <v>858</v>
      </c>
      <c r="G5" s="6">
        <v>960</v>
      </c>
      <c r="H5" s="6">
        <v>1472</v>
      </c>
      <c r="I5" s="6">
        <v>1471</v>
      </c>
      <c r="J5" s="6">
        <v>1084</v>
      </c>
      <c r="K5" s="6">
        <v>979</v>
      </c>
      <c r="L5" s="6">
        <v>1349</v>
      </c>
      <c r="M5" s="6">
        <v>1757</v>
      </c>
      <c r="N5" s="6">
        <f t="shared" ref="N5:N7" si="0">SUM(B5:F5)</f>
        <v>4112</v>
      </c>
      <c r="O5" s="6">
        <f>SUM(B5:M5)</f>
        <v>13184</v>
      </c>
      <c r="P5" s="4">
        <f>(O5-O4)/O4</f>
        <v>-9.6119566707802001E-2</v>
      </c>
      <c r="Q5" s="88"/>
      <c r="S5" s="88"/>
      <c r="T5" s="122"/>
      <c r="U5" s="88"/>
      <c r="V5" s="41"/>
    </row>
    <row r="6" spans="1:22">
      <c r="A6" s="21">
        <v>2024</v>
      </c>
      <c r="B6" s="6">
        <v>683</v>
      </c>
      <c r="C6" s="6">
        <v>1642</v>
      </c>
      <c r="D6" s="6">
        <v>1162</v>
      </c>
      <c r="E6" s="6">
        <v>1656</v>
      </c>
      <c r="F6" s="6">
        <v>1830</v>
      </c>
      <c r="G6" s="6">
        <v>1475</v>
      </c>
      <c r="H6" s="6">
        <v>1608</v>
      </c>
      <c r="I6" s="6">
        <v>1868</v>
      </c>
      <c r="J6" s="6">
        <v>1435</v>
      </c>
      <c r="K6" s="6">
        <v>1437</v>
      </c>
      <c r="L6" s="6">
        <v>2143</v>
      </c>
      <c r="M6" s="6">
        <v>1445</v>
      </c>
      <c r="N6" s="6">
        <f t="shared" si="0"/>
        <v>6973</v>
      </c>
      <c r="O6" s="6">
        <f>SUM(B6:M6)</f>
        <v>18384</v>
      </c>
      <c r="P6" s="4">
        <f>(O6-O5)/O5</f>
        <v>0.39441747572815533</v>
      </c>
      <c r="Q6" s="88"/>
      <c r="R6" s="120"/>
      <c r="S6" s="88"/>
      <c r="T6" s="94"/>
      <c r="U6" s="88"/>
      <c r="V6" s="41"/>
    </row>
    <row r="7" spans="1:22">
      <c r="A7" s="31">
        <v>2025</v>
      </c>
      <c r="B7" s="6">
        <v>1211</v>
      </c>
      <c r="C7" s="6">
        <v>1478</v>
      </c>
      <c r="D7" s="6">
        <v>1406</v>
      </c>
      <c r="E7" s="6">
        <v>1861</v>
      </c>
      <c r="F7" s="6">
        <v>2223</v>
      </c>
      <c r="G7" s="6"/>
      <c r="H7" s="6"/>
      <c r="I7" s="6"/>
      <c r="J7" s="6"/>
      <c r="K7" s="6"/>
      <c r="L7" s="6"/>
      <c r="M7" s="6"/>
      <c r="N7" s="6">
        <f t="shared" si="0"/>
        <v>8179</v>
      </c>
      <c r="O7" s="103"/>
      <c r="P7" s="103"/>
      <c r="Q7" s="88"/>
      <c r="R7" s="123"/>
      <c r="S7" s="125"/>
      <c r="T7" s="122"/>
      <c r="U7" s="88"/>
      <c r="V7" s="91"/>
    </row>
    <row r="8" spans="1:22" s="20" customFormat="1">
      <c r="A8" s="23" t="s">
        <v>21</v>
      </c>
      <c r="B8" s="22">
        <f>(B7-B6)/B6</f>
        <v>0.77306002928257689</v>
      </c>
      <c r="C8" s="22">
        <f>(C7-C6)/C6</f>
        <v>-9.9878197320341047E-2</v>
      </c>
      <c r="D8" s="22">
        <f t="shared" ref="D8:F8" si="1">(D7-D6)/D6</f>
        <v>0.20998278829604131</v>
      </c>
      <c r="E8" s="22">
        <f t="shared" si="1"/>
        <v>0.12379227053140096</v>
      </c>
      <c r="F8" s="22">
        <f t="shared" si="1"/>
        <v>0.21475409836065573</v>
      </c>
      <c r="G8" s="22"/>
      <c r="H8" s="22"/>
      <c r="I8" s="22"/>
      <c r="J8" s="22"/>
      <c r="K8" s="22"/>
      <c r="L8" s="22"/>
      <c r="M8" s="22"/>
      <c r="N8" s="22">
        <f>(N7-N6)/N6</f>
        <v>0.17295281801233328</v>
      </c>
      <c r="O8" s="104"/>
      <c r="P8" s="103"/>
      <c r="Q8" s="89"/>
      <c r="R8" s="124"/>
      <c r="S8" s="126"/>
      <c r="T8" s="94"/>
      <c r="U8" s="89"/>
      <c r="V8" s="91"/>
    </row>
    <row r="10" spans="1:22">
      <c r="A10" s="18" t="s">
        <v>74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 t="s">
        <v>41</v>
      </c>
      <c r="O10" s="7" t="s">
        <v>25</v>
      </c>
      <c r="P10" s="7" t="s">
        <v>79</v>
      </c>
    </row>
    <row r="11" spans="1:22">
      <c r="A11" s="21">
        <v>2022</v>
      </c>
      <c r="B11" s="15">
        <v>227</v>
      </c>
      <c r="C11" s="15">
        <v>422</v>
      </c>
      <c r="D11" s="60">
        <v>454</v>
      </c>
      <c r="E11" s="15">
        <v>619</v>
      </c>
      <c r="F11" s="15">
        <v>640</v>
      </c>
      <c r="G11" s="6">
        <v>765</v>
      </c>
      <c r="H11" s="15">
        <v>625</v>
      </c>
      <c r="I11" s="15">
        <v>586</v>
      </c>
      <c r="J11" s="6">
        <v>678</v>
      </c>
      <c r="K11" s="6">
        <v>438</v>
      </c>
      <c r="L11" s="6">
        <v>409</v>
      </c>
      <c r="M11" s="6">
        <v>310</v>
      </c>
      <c r="N11" s="6">
        <f t="shared" ref="N11:N14" si="2">SUM(B11:F11)</f>
        <v>2362</v>
      </c>
      <c r="O11" s="6">
        <f>SUM(B11:M11)</f>
        <v>6173</v>
      </c>
      <c r="P11" s="103"/>
    </row>
    <row r="12" spans="1:22">
      <c r="A12" s="21">
        <v>2023</v>
      </c>
      <c r="B12" s="15">
        <v>169</v>
      </c>
      <c r="C12" s="15">
        <v>330</v>
      </c>
      <c r="D12" s="60">
        <v>282</v>
      </c>
      <c r="E12" s="15">
        <v>370</v>
      </c>
      <c r="F12" s="15">
        <v>423</v>
      </c>
      <c r="G12" s="6">
        <v>503</v>
      </c>
      <c r="H12" s="15">
        <v>443</v>
      </c>
      <c r="I12" s="15">
        <v>481</v>
      </c>
      <c r="J12" s="6">
        <v>464</v>
      </c>
      <c r="K12" s="6">
        <v>544</v>
      </c>
      <c r="L12" s="6">
        <v>510</v>
      </c>
      <c r="M12" s="6">
        <v>513</v>
      </c>
      <c r="N12" s="6">
        <f t="shared" si="2"/>
        <v>1574</v>
      </c>
      <c r="O12" s="6">
        <f>SUM(B12:M12)</f>
        <v>5032</v>
      </c>
      <c r="P12" s="4">
        <f>(O12-O11)/O11</f>
        <v>-0.18483719423294995</v>
      </c>
    </row>
    <row r="13" spans="1:22">
      <c r="A13" s="21">
        <v>2024</v>
      </c>
      <c r="B13" s="15">
        <v>242</v>
      </c>
      <c r="C13" s="15">
        <v>434</v>
      </c>
      <c r="D13" s="60">
        <v>370</v>
      </c>
      <c r="E13" s="15">
        <v>598</v>
      </c>
      <c r="F13" s="15">
        <v>577</v>
      </c>
      <c r="G13" s="24">
        <v>737</v>
      </c>
      <c r="H13" s="24">
        <v>706</v>
      </c>
      <c r="I13" s="24">
        <v>691</v>
      </c>
      <c r="J13" s="6">
        <v>637</v>
      </c>
      <c r="K13" s="6">
        <v>627</v>
      </c>
      <c r="L13" s="6">
        <v>789</v>
      </c>
      <c r="M13" s="6">
        <v>568</v>
      </c>
      <c r="N13" s="6">
        <f t="shared" si="2"/>
        <v>2221</v>
      </c>
      <c r="O13" s="6">
        <f>SUM(B13:M13)</f>
        <v>6976</v>
      </c>
      <c r="P13" s="4">
        <f>(O13-O12)/O12</f>
        <v>0.38632750397456278</v>
      </c>
      <c r="Q13" s="94"/>
    </row>
    <row r="14" spans="1:22">
      <c r="A14" s="31">
        <v>2025</v>
      </c>
      <c r="B14" s="15">
        <v>332</v>
      </c>
      <c r="C14" s="15">
        <v>536</v>
      </c>
      <c r="D14" s="60">
        <v>620</v>
      </c>
      <c r="E14" s="15">
        <v>604</v>
      </c>
      <c r="F14" s="15">
        <v>706</v>
      </c>
      <c r="G14" s="24"/>
      <c r="H14" s="24"/>
      <c r="I14" s="24"/>
      <c r="J14" s="6"/>
      <c r="K14" s="6"/>
      <c r="L14" s="6"/>
      <c r="M14" s="6"/>
      <c r="N14" s="6">
        <f t="shared" si="2"/>
        <v>2798</v>
      </c>
      <c r="O14" s="103"/>
      <c r="P14" s="103"/>
      <c r="Q14" s="94"/>
    </row>
    <row r="15" spans="1:22">
      <c r="A15" s="23" t="s">
        <v>21</v>
      </c>
      <c r="B15" s="22">
        <f>(B14-B13)/B13</f>
        <v>0.37190082644628097</v>
      </c>
      <c r="C15" s="22">
        <f>(C14-C13)/C13</f>
        <v>0.23502304147465439</v>
      </c>
      <c r="D15" s="22">
        <f t="shared" ref="D15" si="3">(D14-D13)/D13</f>
        <v>0.67567567567567566</v>
      </c>
      <c r="E15" s="22">
        <f t="shared" ref="E15" si="4">(E14-E13)/E13</f>
        <v>1.0033444816053512E-2</v>
      </c>
      <c r="F15" s="22">
        <f t="shared" ref="F15" si="5">(F14-F13)/F13</f>
        <v>0.22357019064124783</v>
      </c>
      <c r="G15" s="22"/>
      <c r="H15" s="22"/>
      <c r="I15" s="22"/>
      <c r="J15" s="22"/>
      <c r="K15" s="22"/>
      <c r="L15" s="22"/>
      <c r="M15" s="22"/>
      <c r="N15" s="22">
        <f>(N14-N13)/N13</f>
        <v>0.25979288608734802</v>
      </c>
      <c r="O15" s="103"/>
      <c r="P15" s="103"/>
      <c r="Q15" s="94"/>
    </row>
    <row r="16" spans="1:22">
      <c r="Q16" s="94"/>
    </row>
    <row r="17" spans="1:20">
      <c r="A17" s="18" t="s">
        <v>75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 t="s">
        <v>41</v>
      </c>
      <c r="O17" s="7" t="s">
        <v>25</v>
      </c>
      <c r="P17" s="7" t="s">
        <v>79</v>
      </c>
      <c r="Q17" s="94"/>
    </row>
    <row r="18" spans="1:20">
      <c r="A18" s="21">
        <v>2022</v>
      </c>
      <c r="B18" s="6">
        <v>682</v>
      </c>
      <c r="C18" s="6">
        <v>394</v>
      </c>
      <c r="D18" s="6">
        <v>462</v>
      </c>
      <c r="E18" s="6">
        <v>1048</v>
      </c>
      <c r="F18" s="6">
        <v>1131</v>
      </c>
      <c r="G18" s="6">
        <v>342</v>
      </c>
      <c r="H18" s="6">
        <v>752</v>
      </c>
      <c r="I18" s="6">
        <v>533</v>
      </c>
      <c r="J18" s="6">
        <v>782</v>
      </c>
      <c r="K18" s="6">
        <v>1529</v>
      </c>
      <c r="L18" s="6">
        <v>294</v>
      </c>
      <c r="M18" s="6">
        <v>464</v>
      </c>
      <c r="N18" s="6">
        <f t="shared" ref="N18:N21" si="6">SUM(B18:F18)</f>
        <v>3717</v>
      </c>
      <c r="O18" s="6">
        <f>SUM(B18:M18)</f>
        <v>8413</v>
      </c>
      <c r="P18" s="103"/>
      <c r="Q18" s="88"/>
      <c r="R18" s="88"/>
      <c r="S18" s="88"/>
      <c r="T18" s="88"/>
    </row>
    <row r="19" spans="1:20">
      <c r="A19" s="21">
        <v>2023</v>
      </c>
      <c r="B19" s="6">
        <v>399</v>
      </c>
      <c r="C19" s="6">
        <v>541</v>
      </c>
      <c r="D19" s="6">
        <v>525</v>
      </c>
      <c r="E19" s="6">
        <v>638</v>
      </c>
      <c r="F19" s="6">
        <v>435</v>
      </c>
      <c r="G19" s="6">
        <v>457</v>
      </c>
      <c r="H19" s="6">
        <v>1029</v>
      </c>
      <c r="I19" s="6">
        <v>990</v>
      </c>
      <c r="J19" s="6">
        <v>620</v>
      </c>
      <c r="K19" s="6">
        <v>435</v>
      </c>
      <c r="L19" s="6">
        <v>839</v>
      </c>
      <c r="M19" s="6">
        <v>1244</v>
      </c>
      <c r="N19" s="6">
        <f t="shared" si="6"/>
        <v>2538</v>
      </c>
      <c r="O19" s="6">
        <f>SUM(B19:M19)</f>
        <v>8152</v>
      </c>
      <c r="P19" s="4">
        <f>(O19-O18)/O18</f>
        <v>-3.1023416141685488E-2</v>
      </c>
      <c r="Q19" s="88"/>
    </row>
    <row r="20" spans="1:20">
      <c r="A20" s="21">
        <v>2024</v>
      </c>
      <c r="B20" s="6">
        <v>441</v>
      </c>
      <c r="C20" s="6">
        <v>1208</v>
      </c>
      <c r="D20" s="6">
        <v>792</v>
      </c>
      <c r="E20" s="6">
        <v>1058</v>
      </c>
      <c r="F20" s="6">
        <v>1253</v>
      </c>
      <c r="G20" s="6">
        <v>738</v>
      </c>
      <c r="H20" s="6">
        <v>902</v>
      </c>
      <c r="I20" s="6">
        <v>1177</v>
      </c>
      <c r="J20" s="6">
        <v>798</v>
      </c>
      <c r="K20" s="6">
        <v>810</v>
      </c>
      <c r="L20" s="6">
        <v>1354</v>
      </c>
      <c r="M20" s="6">
        <v>877</v>
      </c>
      <c r="N20" s="6">
        <f t="shared" si="6"/>
        <v>4752</v>
      </c>
      <c r="O20" s="6">
        <f>SUM(B20:M20)</f>
        <v>11408</v>
      </c>
      <c r="P20" s="4">
        <f>(O20-O19)/O19</f>
        <v>0.39941118743866538</v>
      </c>
      <c r="Q20" s="88"/>
    </row>
    <row r="21" spans="1:20">
      <c r="A21" s="31">
        <v>2025</v>
      </c>
      <c r="B21" s="6">
        <v>879</v>
      </c>
      <c r="C21" s="6">
        <v>942</v>
      </c>
      <c r="D21" s="6">
        <v>786</v>
      </c>
      <c r="E21" s="6">
        <v>1257</v>
      </c>
      <c r="F21" s="6">
        <v>1517</v>
      </c>
      <c r="G21" s="6"/>
      <c r="H21" s="6"/>
      <c r="I21" s="6"/>
      <c r="J21" s="6"/>
      <c r="K21" s="6"/>
      <c r="L21" s="6"/>
      <c r="M21" s="6"/>
      <c r="N21" s="6">
        <f t="shared" si="6"/>
        <v>5381</v>
      </c>
      <c r="O21" s="103"/>
      <c r="P21" s="103"/>
      <c r="Q21" s="88"/>
    </row>
    <row r="22" spans="1:20">
      <c r="A22" s="23" t="s">
        <v>21</v>
      </c>
      <c r="B22" s="22">
        <f>(B21-B20)/B20</f>
        <v>0.99319727891156462</v>
      </c>
      <c r="C22" s="22">
        <f>(C21-C20)/C20</f>
        <v>-0.22019867549668873</v>
      </c>
      <c r="D22" s="22">
        <f t="shared" ref="D22" si="7">(D21-D20)/D20</f>
        <v>-7.575757575757576E-3</v>
      </c>
      <c r="E22" s="22">
        <f t="shared" ref="E22" si="8">(E21-E20)/E20</f>
        <v>0.18809073724007561</v>
      </c>
      <c r="F22" s="22">
        <f t="shared" ref="F22" si="9">(F21-F20)/F20</f>
        <v>0.21069433359936154</v>
      </c>
      <c r="G22" s="22"/>
      <c r="H22" s="22"/>
      <c r="I22" s="22"/>
      <c r="J22" s="22"/>
      <c r="K22" s="22"/>
      <c r="L22" s="22"/>
      <c r="M22" s="22"/>
      <c r="N22" s="22">
        <f>(N21-N20)/N20</f>
        <v>0.13236531986531985</v>
      </c>
      <c r="O22" s="103"/>
      <c r="P22" s="103"/>
    </row>
    <row r="24" spans="1:20">
      <c r="A24" s="18" t="s">
        <v>71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 t="s">
        <v>41</v>
      </c>
      <c r="O24" s="7" t="s">
        <v>25</v>
      </c>
      <c r="P24" s="7" t="s">
        <v>79</v>
      </c>
    </row>
    <row r="25" spans="1:20">
      <c r="A25" s="21">
        <v>2022</v>
      </c>
      <c r="B25" s="6">
        <v>668</v>
      </c>
      <c r="C25" s="6">
        <v>676</v>
      </c>
      <c r="D25" s="6">
        <v>519</v>
      </c>
      <c r="E25" s="6">
        <v>1344</v>
      </c>
      <c r="F25" s="6">
        <v>1410</v>
      </c>
      <c r="G25" s="6">
        <v>853</v>
      </c>
      <c r="H25" s="6">
        <v>991</v>
      </c>
      <c r="I25" s="6">
        <v>897</v>
      </c>
      <c r="J25" s="6">
        <v>1247</v>
      </c>
      <c r="K25" s="6">
        <v>1674</v>
      </c>
      <c r="L25" s="6">
        <v>550</v>
      </c>
      <c r="M25" s="6">
        <v>572</v>
      </c>
      <c r="N25" s="6">
        <f t="shared" ref="N25:N28" si="10">SUM(B25:F25)</f>
        <v>4617</v>
      </c>
      <c r="O25" s="6">
        <f>SUM(B18:M25)</f>
        <v>44756.164207916678</v>
      </c>
      <c r="P25" s="103"/>
      <c r="Q25" s="88"/>
    </row>
    <row r="26" spans="1:20">
      <c r="A26" s="21">
        <v>2023</v>
      </c>
      <c r="B26" s="6">
        <v>384</v>
      </c>
      <c r="C26" s="6">
        <v>749</v>
      </c>
      <c r="D26" s="6">
        <v>574</v>
      </c>
      <c r="E26" s="6">
        <v>753</v>
      </c>
      <c r="F26" s="6">
        <v>518</v>
      </c>
      <c r="G26" s="6">
        <v>743</v>
      </c>
      <c r="H26" s="6">
        <v>1067</v>
      </c>
      <c r="I26" s="6">
        <v>1202</v>
      </c>
      <c r="J26" s="6">
        <v>749</v>
      </c>
      <c r="K26" s="6">
        <v>646</v>
      </c>
      <c r="L26" s="6">
        <v>1006</v>
      </c>
      <c r="M26" s="6">
        <v>1274</v>
      </c>
      <c r="N26" s="6">
        <f t="shared" si="10"/>
        <v>2978</v>
      </c>
      <c r="O26" s="6">
        <f>SUM(B26:M26)</f>
        <v>9665</v>
      </c>
      <c r="P26" s="4">
        <f>(O26-O25)/O25</f>
        <v>-0.78405209268826459</v>
      </c>
      <c r="Q26" s="88"/>
    </row>
    <row r="27" spans="1:20">
      <c r="A27" s="21">
        <v>2024</v>
      </c>
      <c r="B27" s="6">
        <v>529</v>
      </c>
      <c r="C27" s="6">
        <v>1335</v>
      </c>
      <c r="D27" s="6">
        <v>952</v>
      </c>
      <c r="E27" s="15">
        <v>1000</v>
      </c>
      <c r="F27" s="6">
        <v>1266</v>
      </c>
      <c r="G27" s="6">
        <v>1094</v>
      </c>
      <c r="H27" s="6">
        <v>1217</v>
      </c>
      <c r="I27" s="6">
        <v>1495</v>
      </c>
      <c r="J27" s="6">
        <v>1116</v>
      </c>
      <c r="K27" s="6">
        <v>843</v>
      </c>
      <c r="L27" s="6">
        <v>1763</v>
      </c>
      <c r="M27" s="6">
        <v>874</v>
      </c>
      <c r="N27" s="6">
        <f t="shared" si="10"/>
        <v>5082</v>
      </c>
      <c r="O27" s="6">
        <f>SUM(B27:M27)</f>
        <v>13484</v>
      </c>
      <c r="P27" s="4">
        <f>(O27-O26)/O26</f>
        <v>0.39513709260217278</v>
      </c>
      <c r="Q27" s="88"/>
    </row>
    <row r="28" spans="1:20">
      <c r="A28" s="31">
        <v>2025</v>
      </c>
      <c r="B28" s="6">
        <v>955</v>
      </c>
      <c r="C28" s="6">
        <v>1142</v>
      </c>
      <c r="D28" s="6">
        <v>902</v>
      </c>
      <c r="E28" s="15">
        <v>1266</v>
      </c>
      <c r="F28" s="6">
        <v>1700</v>
      </c>
      <c r="G28" s="6"/>
      <c r="H28" s="6"/>
      <c r="I28" s="6"/>
      <c r="J28" s="6"/>
      <c r="K28" s="6"/>
      <c r="L28" s="6"/>
      <c r="M28" s="6"/>
      <c r="N28" s="6">
        <f t="shared" si="10"/>
        <v>5965</v>
      </c>
      <c r="O28" s="105"/>
      <c r="P28" s="105"/>
      <c r="Q28" s="88"/>
    </row>
    <row r="29" spans="1:20">
      <c r="A29" s="23" t="s">
        <v>21</v>
      </c>
      <c r="B29" s="22">
        <f>(B28-B27)/B27</f>
        <v>0.80529300567107753</v>
      </c>
      <c r="C29" s="22">
        <f>(C28-C27)/C27</f>
        <v>-0.14456928838951311</v>
      </c>
      <c r="D29" s="22">
        <f t="shared" ref="D29" si="11">(D28-D27)/D27</f>
        <v>-5.2521008403361345E-2</v>
      </c>
      <c r="E29" s="22">
        <f t="shared" ref="E29" si="12">(E28-E27)/E27</f>
        <v>0.26600000000000001</v>
      </c>
      <c r="F29" s="22">
        <f t="shared" ref="F29" si="13">(F28-F27)/F27</f>
        <v>0.34281200631911535</v>
      </c>
      <c r="G29" s="22"/>
      <c r="H29" s="22"/>
      <c r="I29" s="22"/>
      <c r="J29" s="22"/>
      <c r="K29" s="22"/>
      <c r="L29" s="22"/>
      <c r="M29" s="22"/>
      <c r="N29" s="22">
        <f>(N28-N27)/N27</f>
        <v>0.17375049193231012</v>
      </c>
      <c r="O29" s="105"/>
      <c r="P29" s="105"/>
      <c r="Q29" s="88"/>
    </row>
    <row r="30" spans="1:20">
      <c r="A30" s="58" t="s">
        <v>22</v>
      </c>
      <c r="Q30" s="88"/>
    </row>
    <row r="31" spans="1:20">
      <c r="A31" s="59" t="s">
        <v>76</v>
      </c>
      <c r="B31" s="59"/>
      <c r="C31" s="59"/>
      <c r="D31" s="5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9"/>
  <sheetViews>
    <sheetView workbookViewId="0">
      <selection activeCell="O20" sqref="O20"/>
    </sheetView>
  </sheetViews>
  <sheetFormatPr defaultRowHeight="14.4"/>
  <cols>
    <col min="1" max="1" width="12.109375" customWidth="1"/>
    <col min="2" max="7" width="9.33203125" bestFit="1" customWidth="1"/>
    <col min="8" max="13" width="9.109375" bestFit="1" customWidth="1"/>
    <col min="14" max="14" width="10.109375" bestFit="1" customWidth="1"/>
    <col min="15" max="15" width="10.33203125" bestFit="1" customWidth="1"/>
    <col min="18" max="18" width="10" customWidth="1"/>
    <col min="19" max="19" width="15.88671875" customWidth="1"/>
    <col min="20" max="20" width="17.109375" customWidth="1"/>
  </cols>
  <sheetData>
    <row r="1" spans="1:19" ht="15.6">
      <c r="A1" s="16" t="s">
        <v>31</v>
      </c>
      <c r="B1" s="14"/>
      <c r="C1" s="13"/>
      <c r="D1" s="13"/>
      <c r="E1" s="13"/>
    </row>
    <row r="2" spans="1:19" ht="15.6">
      <c r="A2" s="16" t="s">
        <v>80</v>
      </c>
      <c r="B2" s="14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7" t="s">
        <v>17</v>
      </c>
      <c r="O2" s="13"/>
      <c r="Q2" s="7"/>
    </row>
    <row r="3" spans="1:19" ht="15.6">
      <c r="A3" s="13"/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  <c r="M3" s="17" t="s">
        <v>14</v>
      </c>
      <c r="N3" s="17" t="s">
        <v>18</v>
      </c>
      <c r="O3" s="17" t="s">
        <v>15</v>
      </c>
      <c r="P3" s="17" t="s">
        <v>15</v>
      </c>
    </row>
    <row r="4" spans="1:19">
      <c r="A4" s="18" t="s">
        <v>77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 t="s">
        <v>93</v>
      </c>
      <c r="O4" s="7" t="s">
        <v>25</v>
      </c>
      <c r="P4" s="7" t="s">
        <v>79</v>
      </c>
    </row>
    <row r="5" spans="1:19">
      <c r="A5" s="2">
        <v>2022</v>
      </c>
      <c r="B5" s="43">
        <v>343626.65299999999</v>
      </c>
      <c r="C5" s="43">
        <v>331910.76299999998</v>
      </c>
      <c r="D5" s="43">
        <v>319486.63099999999</v>
      </c>
      <c r="E5" s="43">
        <v>344409.614</v>
      </c>
      <c r="F5" s="43">
        <v>383881.68300000002</v>
      </c>
      <c r="G5" s="43">
        <v>437456.364</v>
      </c>
      <c r="H5" s="43">
        <v>463185.15899999999</v>
      </c>
      <c r="I5" s="43">
        <v>472529.20899999997</v>
      </c>
      <c r="J5" s="43">
        <v>490783.57400000002</v>
      </c>
      <c r="K5" s="43">
        <v>493190.79100000003</v>
      </c>
      <c r="L5" s="43">
        <v>457981.75900000002</v>
      </c>
      <c r="M5" s="43">
        <v>418883.15600000002</v>
      </c>
      <c r="N5" s="6">
        <f>SUM(B5:E5)</f>
        <v>1339433.6610000001</v>
      </c>
      <c r="O5" s="43">
        <f>SUM(B5:M5)</f>
        <v>4957325.3560000006</v>
      </c>
      <c r="P5" s="103"/>
    </row>
    <row r="6" spans="1:19">
      <c r="A6" s="2">
        <v>2023</v>
      </c>
      <c r="B6" s="115">
        <v>379471.609</v>
      </c>
      <c r="C6" s="115">
        <v>356958.79</v>
      </c>
      <c r="D6" s="115">
        <v>336579.98300000001</v>
      </c>
      <c r="E6" s="115">
        <v>338789.386</v>
      </c>
      <c r="F6" s="115">
        <v>346061.1</v>
      </c>
      <c r="G6" s="115">
        <v>361648.212</v>
      </c>
      <c r="H6" s="115">
        <v>384771.58299999998</v>
      </c>
      <c r="I6" s="115">
        <v>404027.49800000002</v>
      </c>
      <c r="J6" s="115">
        <v>412750.18300000002</v>
      </c>
      <c r="K6" s="115">
        <v>428368.82199999999</v>
      </c>
      <c r="L6" s="115">
        <v>433684.16100000002</v>
      </c>
      <c r="M6" s="70">
        <v>455584.94</v>
      </c>
      <c r="N6" s="6">
        <f>SUM(B6:E6)</f>
        <v>1411799.7679999999</v>
      </c>
      <c r="O6" s="43">
        <f>SUM(B6:M6)</f>
        <v>4638696.267</v>
      </c>
      <c r="P6" s="4">
        <f>(O6-O5)/O5</f>
        <v>-6.4274395186580638E-2</v>
      </c>
    </row>
    <row r="7" spans="1:19">
      <c r="A7" s="2">
        <v>2024</v>
      </c>
      <c r="B7" s="116">
        <v>440932.158</v>
      </c>
      <c r="C7" s="117">
        <v>465653.91800000001</v>
      </c>
      <c r="D7" s="117">
        <v>468371.804</v>
      </c>
      <c r="E7" s="117">
        <v>487809.34899999999</v>
      </c>
      <c r="F7" s="117">
        <v>517289.91399999999</v>
      </c>
      <c r="G7" s="117">
        <v>572326.51899999997</v>
      </c>
      <c r="H7" s="117">
        <v>599644.40800000005</v>
      </c>
      <c r="I7" s="117">
        <v>629817.11</v>
      </c>
      <c r="J7" s="117">
        <v>647822.98400000005</v>
      </c>
      <c r="K7" s="117">
        <v>632467.27399999998</v>
      </c>
      <c r="L7" s="117">
        <v>616196.69700000004</v>
      </c>
      <c r="M7" s="117">
        <v>599902.89099999995</v>
      </c>
      <c r="N7" s="6">
        <f>SUM(B7:E7)</f>
        <v>1862767.2289999998</v>
      </c>
      <c r="O7" s="43">
        <f>SUM(B7:M7)</f>
        <v>6678235.0259999987</v>
      </c>
      <c r="P7" s="4">
        <f>(O7-O6)/O6</f>
        <v>0.43967930677190825</v>
      </c>
    </row>
    <row r="8" spans="1:19">
      <c r="A8" s="12">
        <v>2025</v>
      </c>
      <c r="B8" s="61">
        <v>576050.55099999998</v>
      </c>
      <c r="C8" s="61">
        <v>569831.28</v>
      </c>
      <c r="D8" s="61">
        <v>565370.94299999997</v>
      </c>
      <c r="E8" s="61">
        <v>552499.78</v>
      </c>
      <c r="F8" s="90"/>
      <c r="G8" s="90"/>
      <c r="H8" s="90"/>
      <c r="I8" s="90"/>
      <c r="J8" s="90"/>
      <c r="K8" s="90"/>
      <c r="L8" s="90"/>
      <c r="M8" s="90"/>
      <c r="N8" s="6">
        <f>SUM(B8:E8)</f>
        <v>2263752.554</v>
      </c>
      <c r="O8" s="106"/>
      <c r="P8" s="103"/>
    </row>
    <row r="9" spans="1:19">
      <c r="A9" s="23" t="s">
        <v>21</v>
      </c>
      <c r="B9" s="22">
        <f>(B8-B7)/B7</f>
        <v>0.30643805526200696</v>
      </c>
      <c r="C9" s="22">
        <f t="shared" ref="C9:E9" si="0">(C8-C7)/C7</f>
        <v>0.22372272190352324</v>
      </c>
      <c r="D9" s="22">
        <f t="shared" si="0"/>
        <v>0.20709858742905873</v>
      </c>
      <c r="E9" s="22">
        <f t="shared" si="0"/>
        <v>0.13261416808147325</v>
      </c>
      <c r="F9" s="22"/>
      <c r="G9" s="22"/>
      <c r="H9" s="22"/>
      <c r="I9" s="22"/>
      <c r="J9" s="22"/>
      <c r="K9" s="22"/>
      <c r="L9" s="22"/>
      <c r="M9" s="22"/>
      <c r="N9" s="22">
        <f>(N8-N7)/N7</f>
        <v>0.21526324854623058</v>
      </c>
      <c r="O9" s="103"/>
      <c r="P9" s="103"/>
    </row>
    <row r="10" spans="1:19">
      <c r="A10" s="8" t="s">
        <v>23</v>
      </c>
      <c r="C10" s="63" t="s">
        <v>32</v>
      </c>
      <c r="D10" s="64"/>
      <c r="E10" s="64"/>
      <c r="F10" s="64"/>
      <c r="G10" s="64"/>
      <c r="H10" s="62"/>
    </row>
    <row r="11" spans="1:19">
      <c r="N11" s="7" t="s">
        <v>41</v>
      </c>
    </row>
    <row r="12" spans="1:19">
      <c r="A12" s="18" t="s">
        <v>78</v>
      </c>
      <c r="B12" s="7"/>
      <c r="C12" s="7"/>
      <c r="N12" s="7" t="s">
        <v>93</v>
      </c>
      <c r="O12" s="7" t="s">
        <v>25</v>
      </c>
      <c r="P12" s="7" t="s">
        <v>79</v>
      </c>
      <c r="R12" s="68"/>
      <c r="S12" s="41"/>
    </row>
    <row r="13" spans="1:19">
      <c r="A13" s="2">
        <v>2022</v>
      </c>
      <c r="B13" s="43">
        <v>257684.80900000001</v>
      </c>
      <c r="C13" s="43">
        <v>248042.65400000001</v>
      </c>
      <c r="D13" s="43">
        <v>239283.508</v>
      </c>
      <c r="E13" s="43">
        <v>265324.97600000002</v>
      </c>
      <c r="F13" s="43">
        <v>304951.16399999999</v>
      </c>
      <c r="G13" s="43">
        <v>356705.97899999999</v>
      </c>
      <c r="H13" s="43">
        <v>377260.48</v>
      </c>
      <c r="I13" s="43">
        <v>380337.03899999999</v>
      </c>
      <c r="J13" s="43">
        <v>388053.01199999999</v>
      </c>
      <c r="K13" s="43">
        <v>381571.81300000002</v>
      </c>
      <c r="L13" s="43">
        <v>342213.89500000002</v>
      </c>
      <c r="M13" s="43">
        <v>300968.26199999999</v>
      </c>
      <c r="N13" s="6">
        <f>SUM(B13:E13)</f>
        <v>1010335.947</v>
      </c>
      <c r="O13" s="43">
        <f>SUM(B13:M13)</f>
        <v>3842397.5910000005</v>
      </c>
      <c r="P13" s="103"/>
      <c r="R13" s="68"/>
      <c r="S13" s="41"/>
    </row>
    <row r="14" spans="1:19">
      <c r="A14" s="2">
        <v>2023</v>
      </c>
      <c r="B14" s="115">
        <v>263578.51400000002</v>
      </c>
      <c r="C14" s="115">
        <v>246849.557</v>
      </c>
      <c r="D14" s="115">
        <v>228501.25200000001</v>
      </c>
      <c r="E14" s="115">
        <v>231569.82800000001</v>
      </c>
      <c r="F14" s="115">
        <v>242537.55799999999</v>
      </c>
      <c r="G14" s="115">
        <v>259446.552</v>
      </c>
      <c r="H14" s="115">
        <v>278528.28999999998</v>
      </c>
      <c r="I14" s="115">
        <v>291548.78600000002</v>
      </c>
      <c r="J14" s="115">
        <v>298063.49699999997</v>
      </c>
      <c r="K14" s="115">
        <v>306243.74</v>
      </c>
      <c r="L14" s="115">
        <v>305996.55</v>
      </c>
      <c r="M14" s="70">
        <v>322336.88199999998</v>
      </c>
      <c r="N14" s="6">
        <f>SUM(B14:E14)</f>
        <v>970499.15099999995</v>
      </c>
      <c r="O14" s="43">
        <f>SUM(B14:M14)</f>
        <v>3275201.0060000001</v>
      </c>
      <c r="P14" s="4">
        <f>(O14-O13)/O13</f>
        <v>-0.14761527706777089</v>
      </c>
      <c r="R14" s="68"/>
      <c r="S14" s="41"/>
    </row>
    <row r="15" spans="1:19">
      <c r="A15" s="2">
        <v>2024</v>
      </c>
      <c r="B15" s="116">
        <v>307627.87900000002</v>
      </c>
      <c r="C15" s="117">
        <v>334469.897</v>
      </c>
      <c r="D15" s="117">
        <v>336667.935</v>
      </c>
      <c r="E15" s="117">
        <v>348522.625</v>
      </c>
      <c r="F15" s="117">
        <v>377426.67</v>
      </c>
      <c r="G15" s="117">
        <v>419562.83399999997</v>
      </c>
      <c r="H15" s="117">
        <v>445662.33</v>
      </c>
      <c r="I15" s="117">
        <v>469422.359</v>
      </c>
      <c r="J15" s="117">
        <v>479627.36</v>
      </c>
      <c r="K15" s="117">
        <v>460044.902</v>
      </c>
      <c r="L15" s="117">
        <v>442049.12800000003</v>
      </c>
      <c r="M15" s="117">
        <v>426665.87199999997</v>
      </c>
      <c r="N15" s="6">
        <f>SUM(B15:E15)</f>
        <v>1327288.3360000001</v>
      </c>
      <c r="O15" s="43">
        <f>SUM(B15:M15)</f>
        <v>4847749.7909999993</v>
      </c>
      <c r="P15" s="4">
        <f>(O15-O14)/O14</f>
        <v>0.48013809904160709</v>
      </c>
      <c r="R15" s="68"/>
      <c r="S15" s="41"/>
    </row>
    <row r="16" spans="1:19">
      <c r="A16" s="12">
        <v>2025</v>
      </c>
      <c r="B16" s="61">
        <v>408183.96299999999</v>
      </c>
      <c r="C16" s="61">
        <v>405817.01699999999</v>
      </c>
      <c r="D16" s="61">
        <v>391568.41100000002</v>
      </c>
      <c r="E16" s="61">
        <v>382394.18599999999</v>
      </c>
      <c r="F16" s="61"/>
      <c r="G16" s="61"/>
      <c r="H16" s="61"/>
      <c r="I16" s="61"/>
      <c r="J16" s="61"/>
      <c r="K16" s="61"/>
      <c r="L16" s="61"/>
      <c r="M16" s="61"/>
      <c r="N16" s="6">
        <f>SUM(B16:E16)</f>
        <v>1587963.577</v>
      </c>
      <c r="O16" s="106"/>
      <c r="P16" s="103"/>
    </row>
    <row r="17" spans="1:20">
      <c r="A17" s="23" t="s">
        <v>21</v>
      </c>
      <c r="B17" s="22">
        <f>(B16-B15)/B15</f>
        <v>0.32687571856905717</v>
      </c>
      <c r="C17" s="22">
        <f t="shared" ref="C17:E17" si="1">(C16-C15)/C15</f>
        <v>0.21331402508848202</v>
      </c>
      <c r="D17" s="22">
        <f t="shared" si="1"/>
        <v>0.16307010645370792</v>
      </c>
      <c r="E17" s="22">
        <f t="shared" si="1"/>
        <v>9.7186118117869646E-2</v>
      </c>
      <c r="F17" s="22"/>
      <c r="G17" s="22"/>
      <c r="H17" s="22"/>
      <c r="I17" s="22"/>
      <c r="J17" s="22"/>
      <c r="K17" s="22"/>
      <c r="L17" s="22"/>
      <c r="M17" s="22"/>
      <c r="N17" s="22">
        <f>(N16-N15)/N15</f>
        <v>0.19639684455119019</v>
      </c>
      <c r="O17" s="103"/>
      <c r="P17" s="103"/>
    </row>
    <row r="18" spans="1:20">
      <c r="A18" s="8" t="s">
        <v>23</v>
      </c>
      <c r="R18" s="41"/>
    </row>
    <row r="19" spans="1:20">
      <c r="A19" s="64" t="s">
        <v>94</v>
      </c>
      <c r="B19" s="112"/>
      <c r="C19" s="113"/>
      <c r="D19" s="64"/>
      <c r="E19" s="64"/>
      <c r="R19" s="41"/>
    </row>
    <row r="20" spans="1:20">
      <c r="A20" s="64"/>
      <c r="B20" s="112"/>
      <c r="C20" s="113"/>
      <c r="D20" s="64"/>
      <c r="E20" s="64"/>
      <c r="R20" s="41"/>
    </row>
    <row r="21" spans="1:20">
      <c r="B21" s="114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R21" s="41"/>
    </row>
    <row r="22" spans="1:20">
      <c r="B22" s="114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R22" s="41"/>
    </row>
    <row r="23" spans="1:20">
      <c r="E23" s="68"/>
      <c r="F23" s="71"/>
      <c r="G23" s="71"/>
      <c r="S23" s="41"/>
      <c r="T23" s="41"/>
    </row>
    <row r="24" spans="1:20">
      <c r="E24" s="111"/>
      <c r="F24" s="71"/>
      <c r="G24" s="71"/>
      <c r="S24" s="41"/>
      <c r="T24" s="41"/>
    </row>
    <row r="25" spans="1:20">
      <c r="E25" s="111"/>
      <c r="F25" s="71"/>
      <c r="G25" s="71"/>
      <c r="S25" s="41"/>
      <c r="T25" s="41"/>
    </row>
    <row r="26" spans="1:20">
      <c r="E26" s="68"/>
      <c r="F26" s="71"/>
      <c r="G26" s="71"/>
      <c r="S26" s="41"/>
      <c r="T26" s="41"/>
    </row>
    <row r="27" spans="1:20">
      <c r="F27" s="88"/>
      <c r="G27" s="88"/>
    </row>
    <row r="28" spans="1:20">
      <c r="B28" s="71"/>
      <c r="C28" s="71"/>
      <c r="D28" s="71"/>
      <c r="E28" s="71"/>
    </row>
    <row r="29" spans="1:20">
      <c r="B29" s="71"/>
      <c r="C29" s="71"/>
      <c r="D29" s="71"/>
      <c r="E29" s="7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E30" sqref="E30"/>
    </sheetView>
  </sheetViews>
  <sheetFormatPr defaultRowHeight="14.4"/>
  <cols>
    <col min="2" max="2" width="15.88671875" customWidth="1"/>
    <col min="3" max="3" width="11.88671875" customWidth="1"/>
    <col min="4" max="4" width="11.5546875" customWidth="1"/>
  </cols>
  <sheetData>
    <row r="1" spans="1:11" ht="15.6">
      <c r="A1" s="16" t="s">
        <v>35</v>
      </c>
      <c r="B1" s="16"/>
      <c r="C1" s="16"/>
      <c r="D1" s="16"/>
      <c r="E1" s="16"/>
      <c r="F1" s="16"/>
      <c r="G1" s="16"/>
      <c r="H1" s="16"/>
      <c r="I1" s="47"/>
      <c r="J1" s="47"/>
    </row>
    <row r="2" spans="1:11">
      <c r="A2" s="54" t="s">
        <v>33</v>
      </c>
      <c r="B2" s="13"/>
      <c r="C2" s="13"/>
      <c r="D2" s="13"/>
      <c r="E2" s="13"/>
      <c r="F2" s="13"/>
      <c r="G2" s="13"/>
      <c r="H2" s="13"/>
    </row>
    <row r="3" spans="1:11">
      <c r="A3" s="13"/>
      <c r="B3" s="13"/>
      <c r="C3" s="13"/>
      <c r="D3" s="7" t="s">
        <v>36</v>
      </c>
      <c r="E3" s="13"/>
      <c r="F3" s="13"/>
      <c r="G3" s="13"/>
      <c r="H3" s="13"/>
    </row>
    <row r="4" spans="1:11">
      <c r="A4" s="13"/>
      <c r="B4" s="5" t="s">
        <v>34</v>
      </c>
      <c r="C4" s="7" t="s">
        <v>42</v>
      </c>
      <c r="D4" s="7" t="s">
        <v>37</v>
      </c>
      <c r="E4" s="13"/>
      <c r="F4" s="13"/>
      <c r="G4" s="13"/>
      <c r="H4" s="13"/>
    </row>
    <row r="5" spans="1:11">
      <c r="A5" s="27">
        <v>2015</v>
      </c>
      <c r="B5" s="70">
        <v>36811.9</v>
      </c>
      <c r="C5" s="70"/>
      <c r="D5" s="39">
        <v>0.11585793233377323</v>
      </c>
      <c r="E5" s="13"/>
      <c r="F5" s="13"/>
      <c r="G5" s="13"/>
      <c r="H5" s="13"/>
    </row>
    <row r="6" spans="1:11">
      <c r="A6" s="27">
        <v>2016</v>
      </c>
      <c r="B6" s="70">
        <v>29754.9</v>
      </c>
      <c r="C6" s="39">
        <f>(B6-B5)/B5</f>
        <v>-0.19170431300747856</v>
      </c>
      <c r="D6" s="39">
        <v>9.7182974387113222E-2</v>
      </c>
      <c r="E6" s="13"/>
      <c r="F6" s="13"/>
      <c r="G6" s="13"/>
      <c r="H6" s="13"/>
    </row>
    <row r="7" spans="1:11">
      <c r="A7" s="27">
        <v>2017</v>
      </c>
      <c r="B7" s="70">
        <v>30336.9</v>
      </c>
      <c r="C7" s="39">
        <f t="shared" ref="C7:C14" si="0">(B7-B6)/B6</f>
        <v>1.9559803595374205E-2</v>
      </c>
      <c r="D7" s="39">
        <v>9.5036840720273685E-2</v>
      </c>
      <c r="E7" s="13"/>
      <c r="F7" s="13"/>
      <c r="G7" s="13"/>
      <c r="H7" s="13"/>
    </row>
    <row r="8" spans="1:11">
      <c r="A8" s="27">
        <v>2018</v>
      </c>
      <c r="B8" s="70">
        <v>29503.200000000001</v>
      </c>
      <c r="C8" s="39">
        <f t="shared" si="0"/>
        <v>-2.7481384057039468E-2</v>
      </c>
      <c r="D8" s="39">
        <v>9.0545664131049253E-2</v>
      </c>
      <c r="E8" s="13"/>
      <c r="F8" s="13"/>
      <c r="G8" s="13"/>
      <c r="H8" s="13"/>
    </row>
    <row r="9" spans="1:11">
      <c r="A9" s="27">
        <v>2019</v>
      </c>
      <c r="B9" s="70">
        <v>27535</v>
      </c>
      <c r="C9" s="39">
        <f t="shared" si="0"/>
        <v>-6.6711407576127355E-2</v>
      </c>
      <c r="D9" s="39">
        <v>8.4408014270426296E-2</v>
      </c>
      <c r="E9" s="13"/>
      <c r="F9" s="13"/>
    </row>
    <row r="10" spans="1:11">
      <c r="A10" s="27">
        <v>2020</v>
      </c>
      <c r="B10" s="70">
        <v>23724.400000000001</v>
      </c>
      <c r="C10" s="39">
        <f t="shared" si="0"/>
        <v>-0.13839113855093513</v>
      </c>
      <c r="D10" s="39">
        <v>7.887064355418559E-2</v>
      </c>
      <c r="E10" s="13"/>
      <c r="F10" s="13"/>
      <c r="G10" s="99"/>
      <c r="H10" s="99"/>
      <c r="I10" s="99"/>
      <c r="J10" s="99"/>
      <c r="K10" s="99"/>
    </row>
    <row r="11" spans="1:11">
      <c r="A11" s="27">
        <v>2021</v>
      </c>
      <c r="B11" s="70">
        <v>26499</v>
      </c>
      <c r="C11" s="39">
        <f t="shared" si="0"/>
        <v>0.11695132437490509</v>
      </c>
      <c r="D11" s="39">
        <v>8.4235350166746076E-2</v>
      </c>
      <c r="E11" s="13"/>
      <c r="F11" s="13"/>
      <c r="G11" s="13"/>
      <c r="H11" s="13"/>
    </row>
    <row r="12" spans="1:11">
      <c r="A12" s="27">
        <v>2022</v>
      </c>
      <c r="B12" s="70">
        <v>28780</v>
      </c>
      <c r="C12" s="39">
        <f t="shared" si="0"/>
        <v>8.6078719951696289E-2</v>
      </c>
      <c r="D12" s="39">
        <v>8.5862026107669395E-2</v>
      </c>
      <c r="E12" s="13"/>
      <c r="F12" s="13"/>
      <c r="G12" s="13"/>
      <c r="H12" s="13"/>
    </row>
    <row r="13" spans="1:11">
      <c r="A13" s="27">
        <v>2023</v>
      </c>
      <c r="B13" s="70">
        <v>27819</v>
      </c>
      <c r="C13" s="39">
        <f t="shared" si="0"/>
        <v>-3.3391243919388462E-2</v>
      </c>
      <c r="D13" s="39">
        <v>8.0146916487337641E-2</v>
      </c>
      <c r="E13" s="13"/>
      <c r="F13" s="13"/>
      <c r="G13" s="13"/>
      <c r="H13" s="13"/>
    </row>
    <row r="14" spans="1:11">
      <c r="A14" s="27">
        <v>2024</v>
      </c>
      <c r="B14" s="70">
        <v>29138</v>
      </c>
      <c r="C14" s="39">
        <f t="shared" si="0"/>
        <v>4.7413638160969121E-2</v>
      </c>
      <c r="D14" s="39">
        <v>8.1000000000000003E-2</v>
      </c>
      <c r="E14" s="13"/>
      <c r="F14" s="13"/>
      <c r="G14" s="13"/>
      <c r="H14" s="13"/>
    </row>
    <row r="16" spans="1:11" s="87" customFormat="1" ht="12">
      <c r="A16" s="8" t="s">
        <v>44</v>
      </c>
      <c r="B16" s="8"/>
      <c r="C16" s="8"/>
      <c r="D16" s="8"/>
      <c r="E16" s="8"/>
      <c r="F16" s="8"/>
      <c r="G16" s="8"/>
      <c r="H16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2"/>
  <sheetViews>
    <sheetView workbookViewId="0">
      <selection activeCell="E15" sqref="E15"/>
    </sheetView>
  </sheetViews>
  <sheetFormatPr defaultRowHeight="14.4"/>
  <cols>
    <col min="2" max="2" width="20.6640625" customWidth="1"/>
    <col min="3" max="4" width="9" style="48" customWidth="1"/>
    <col min="5" max="5" width="14.33203125" style="51" customWidth="1"/>
    <col min="6" max="6" width="8.88671875" style="48"/>
    <col min="7" max="7" width="9" style="48" bestFit="1" customWidth="1"/>
    <col min="8" max="8" width="2" customWidth="1"/>
    <col min="9" max="9" width="9.21875" style="48" customWidth="1"/>
    <col min="10" max="10" width="17.6640625" customWidth="1"/>
  </cols>
  <sheetData>
    <row r="1" spans="1:12">
      <c r="A1" s="52" t="s">
        <v>62</v>
      </c>
      <c r="B1" s="54"/>
      <c r="C1" s="27"/>
      <c r="D1" s="27"/>
      <c r="E1" s="53"/>
      <c r="F1" s="27"/>
      <c r="G1" s="27"/>
      <c r="H1" s="54"/>
      <c r="I1" s="27"/>
      <c r="J1" s="54"/>
      <c r="K1" s="54"/>
      <c r="L1" s="54"/>
    </row>
    <row r="2" spans="1:12">
      <c r="A2" s="52" t="s">
        <v>81</v>
      </c>
      <c r="B2" s="52"/>
      <c r="C2" s="27"/>
      <c r="D2" s="27"/>
      <c r="E2" s="53"/>
      <c r="F2" s="27"/>
      <c r="G2" s="27"/>
      <c r="H2" s="54"/>
      <c r="I2" s="27"/>
      <c r="J2" s="54"/>
      <c r="K2" s="54"/>
      <c r="L2" s="54"/>
    </row>
    <row r="3" spans="1:12">
      <c r="A3" s="52" t="s">
        <v>64</v>
      </c>
      <c r="B3" s="54"/>
      <c r="C3" s="27"/>
      <c r="D3" s="27"/>
      <c r="E3" s="65" t="s">
        <v>99</v>
      </c>
      <c r="F3" s="27"/>
      <c r="G3" s="27"/>
      <c r="H3" s="66"/>
      <c r="I3" s="27"/>
      <c r="J3" s="65" t="s">
        <v>98</v>
      </c>
      <c r="K3" s="27"/>
      <c r="L3" s="54"/>
    </row>
    <row r="4" spans="1:12">
      <c r="A4" s="54"/>
      <c r="B4" s="52"/>
      <c r="C4" s="26"/>
      <c r="D4" s="26"/>
      <c r="E4" s="26" t="s">
        <v>51</v>
      </c>
      <c r="F4" s="27"/>
      <c r="G4" s="26"/>
      <c r="H4" s="66"/>
      <c r="I4" s="27"/>
      <c r="J4" s="26" t="s">
        <v>51</v>
      </c>
      <c r="K4" s="27"/>
      <c r="L4" s="54"/>
    </row>
    <row r="5" spans="1:12">
      <c r="A5" s="54"/>
      <c r="B5" s="52" t="s">
        <v>49</v>
      </c>
      <c r="C5" s="26" t="s">
        <v>50</v>
      </c>
      <c r="D5" s="26" t="s">
        <v>66</v>
      </c>
      <c r="E5" s="26" t="s">
        <v>60</v>
      </c>
      <c r="F5" s="26" t="s">
        <v>66</v>
      </c>
      <c r="G5" s="26" t="s">
        <v>79</v>
      </c>
      <c r="H5" s="66"/>
      <c r="I5" s="26" t="s">
        <v>50</v>
      </c>
      <c r="J5" s="26" t="s">
        <v>60</v>
      </c>
      <c r="K5" s="26" t="s">
        <v>66</v>
      </c>
      <c r="L5" s="54"/>
    </row>
    <row r="6" spans="1:12">
      <c r="A6" s="27">
        <v>1</v>
      </c>
      <c r="B6" s="54" t="s">
        <v>52</v>
      </c>
      <c r="C6" s="27">
        <v>16</v>
      </c>
      <c r="D6" s="39">
        <f t="shared" ref="D6:D14" si="0">(C6/188)</f>
        <v>8.5106382978723402E-2</v>
      </c>
      <c r="E6" s="55">
        <v>330.5</v>
      </c>
      <c r="F6" s="39">
        <f t="shared" ref="F6:F14" si="1">(E6/35991.1)</f>
        <v>9.1828257541447748E-3</v>
      </c>
      <c r="G6" s="39">
        <f t="shared" ref="G6:G15" si="2">((E6-J6)/J6)</f>
        <v>2.1238185255198485</v>
      </c>
      <c r="H6" s="66"/>
      <c r="I6" s="48">
        <v>14</v>
      </c>
      <c r="J6" s="55">
        <v>105.8</v>
      </c>
      <c r="K6" s="39">
        <f>(J6/43845.4)</f>
        <v>2.4130239432186727E-3</v>
      </c>
      <c r="L6" s="54"/>
    </row>
    <row r="7" spans="1:12">
      <c r="A7" s="27">
        <v>2</v>
      </c>
      <c r="B7" s="54" t="s">
        <v>53</v>
      </c>
      <c r="C7" s="27">
        <v>7</v>
      </c>
      <c r="D7" s="39">
        <f t="shared" si="0"/>
        <v>3.7234042553191488E-2</v>
      </c>
      <c r="E7" s="55">
        <v>19500</v>
      </c>
      <c r="F7" s="39">
        <f t="shared" si="1"/>
        <v>0.54180061181792172</v>
      </c>
      <c r="G7" s="39">
        <f t="shared" si="2"/>
        <v>2.0942408376963352E-2</v>
      </c>
      <c r="H7" s="66"/>
      <c r="I7" s="48">
        <v>8</v>
      </c>
      <c r="J7" s="55">
        <v>19100</v>
      </c>
      <c r="K7" s="39">
        <f t="shared" ref="K7:K15" si="3">(J7/43845.4)</f>
        <v>0.43562152472095134</v>
      </c>
      <c r="L7" s="54"/>
    </row>
    <row r="8" spans="1:12">
      <c r="A8" s="27">
        <v>3</v>
      </c>
      <c r="B8" s="54" t="s">
        <v>54</v>
      </c>
      <c r="C8" s="27">
        <v>28</v>
      </c>
      <c r="D8" s="39">
        <f t="shared" si="0"/>
        <v>0.14893617021276595</v>
      </c>
      <c r="E8" s="55">
        <v>7100</v>
      </c>
      <c r="F8" s="39">
        <f t="shared" si="1"/>
        <v>0.19727099199524328</v>
      </c>
      <c r="G8" s="39">
        <f t="shared" si="2"/>
        <v>-0.52027027027027029</v>
      </c>
      <c r="H8" s="66"/>
      <c r="I8" s="48">
        <v>17</v>
      </c>
      <c r="J8" s="55">
        <v>14800</v>
      </c>
      <c r="K8" s="39">
        <f t="shared" si="3"/>
        <v>0.33754966313455914</v>
      </c>
      <c r="L8" s="54"/>
    </row>
    <row r="9" spans="1:12">
      <c r="A9" s="27">
        <v>4</v>
      </c>
      <c r="B9" s="54" t="s">
        <v>56</v>
      </c>
      <c r="C9" s="27">
        <v>2</v>
      </c>
      <c r="D9" s="39">
        <f t="shared" si="0"/>
        <v>1.0638297872340425E-2</v>
      </c>
      <c r="E9" s="55">
        <v>65</v>
      </c>
      <c r="F9" s="39">
        <f t="shared" si="1"/>
        <v>1.8060020393930723E-3</v>
      </c>
      <c r="G9" s="39">
        <f t="shared" si="2"/>
        <v>0.44444444444444442</v>
      </c>
      <c r="H9" s="66"/>
      <c r="I9" s="48">
        <v>2</v>
      </c>
      <c r="J9" s="55">
        <v>45</v>
      </c>
      <c r="K9" s="39">
        <f t="shared" si="3"/>
        <v>1.0263334352064299E-3</v>
      </c>
      <c r="L9" s="54"/>
    </row>
    <row r="10" spans="1:12">
      <c r="A10" s="27">
        <v>5</v>
      </c>
      <c r="B10" s="54" t="s">
        <v>65</v>
      </c>
      <c r="C10" s="27">
        <v>80</v>
      </c>
      <c r="D10" s="39">
        <f t="shared" si="0"/>
        <v>0.42553191489361702</v>
      </c>
      <c r="E10" s="55">
        <v>3100</v>
      </c>
      <c r="F10" s="39">
        <f t="shared" si="1"/>
        <v>8.6132404955669595E-2</v>
      </c>
      <c r="G10" s="39">
        <f t="shared" si="2"/>
        <v>0.34782608695652173</v>
      </c>
      <c r="H10" s="66"/>
      <c r="I10" s="48">
        <v>30</v>
      </c>
      <c r="J10" s="55">
        <v>2300</v>
      </c>
      <c r="K10" s="39">
        <f t="shared" si="3"/>
        <v>5.2457042243884193E-2</v>
      </c>
      <c r="L10" s="54"/>
    </row>
    <row r="11" spans="1:12">
      <c r="A11" s="27">
        <v>6</v>
      </c>
      <c r="B11" s="54" t="s">
        <v>55</v>
      </c>
      <c r="C11" s="27">
        <v>3</v>
      </c>
      <c r="D11" s="39">
        <f t="shared" si="0"/>
        <v>1.5957446808510637E-2</v>
      </c>
      <c r="E11" s="55">
        <v>5000</v>
      </c>
      <c r="F11" s="39">
        <f t="shared" si="1"/>
        <v>0.13892323379946708</v>
      </c>
      <c r="G11" s="39">
        <f t="shared" si="2"/>
        <v>0</v>
      </c>
      <c r="H11" s="66"/>
      <c r="I11" s="48">
        <v>3</v>
      </c>
      <c r="J11" s="55">
        <v>5000</v>
      </c>
      <c r="K11" s="39">
        <f t="shared" si="3"/>
        <v>0.11403704835626999</v>
      </c>
      <c r="L11" s="54"/>
    </row>
    <row r="12" spans="1:12">
      <c r="A12" s="27">
        <v>7</v>
      </c>
      <c r="B12" s="54" t="s">
        <v>57</v>
      </c>
      <c r="C12" s="27">
        <v>74</v>
      </c>
      <c r="D12" s="39">
        <f t="shared" si="0"/>
        <v>0.39361702127659576</v>
      </c>
      <c r="E12" s="55">
        <v>1800</v>
      </c>
      <c r="F12" s="39">
        <f t="shared" si="1"/>
        <v>5.0012364167808153E-2</v>
      </c>
      <c r="G12" s="39">
        <f t="shared" si="2"/>
        <v>0.38461538461538464</v>
      </c>
      <c r="H12" s="66"/>
      <c r="I12" s="48">
        <v>51</v>
      </c>
      <c r="J12" s="55">
        <v>1300</v>
      </c>
      <c r="K12" s="39">
        <f t="shared" si="3"/>
        <v>2.9649632572630195E-2</v>
      </c>
      <c r="L12" s="54"/>
    </row>
    <row r="13" spans="1:12">
      <c r="A13" s="27">
        <v>8</v>
      </c>
      <c r="B13" s="54" t="s">
        <v>58</v>
      </c>
      <c r="C13" s="27">
        <v>10</v>
      </c>
      <c r="D13" s="39">
        <f t="shared" si="0"/>
        <v>5.3191489361702128E-2</v>
      </c>
      <c r="E13" s="55">
        <v>60.4</v>
      </c>
      <c r="F13" s="39">
        <f t="shared" si="1"/>
        <v>1.6781926642975625E-3</v>
      </c>
      <c r="G13" s="39">
        <f t="shared" si="2"/>
        <v>-0.36152219873150104</v>
      </c>
      <c r="H13" s="66"/>
      <c r="I13" s="48">
        <v>8</v>
      </c>
      <c r="J13" s="55">
        <v>94.6</v>
      </c>
      <c r="K13" s="39">
        <f t="shared" si="3"/>
        <v>2.1575809549006278E-3</v>
      </c>
      <c r="L13" s="54"/>
    </row>
    <row r="14" spans="1:12">
      <c r="A14" s="27">
        <v>9</v>
      </c>
      <c r="B14" s="54" t="s">
        <v>59</v>
      </c>
      <c r="C14" s="27">
        <v>19</v>
      </c>
      <c r="D14" s="39">
        <f t="shared" si="0"/>
        <v>0.10106382978723404</v>
      </c>
      <c r="E14" s="55">
        <v>1200</v>
      </c>
      <c r="F14" s="39">
        <f t="shared" si="1"/>
        <v>3.33415761118721E-2</v>
      </c>
      <c r="G14" s="39">
        <f t="shared" si="2"/>
        <v>9.0909090909090912E-2</v>
      </c>
      <c r="H14" s="66"/>
      <c r="I14" s="48">
        <v>20</v>
      </c>
      <c r="J14" s="55">
        <v>1100</v>
      </c>
      <c r="K14" s="39">
        <f t="shared" si="3"/>
        <v>2.5088150638379395E-2</v>
      </c>
      <c r="L14" s="54"/>
    </row>
    <row r="15" spans="1:12">
      <c r="A15" s="54"/>
      <c r="B15" s="52" t="s">
        <v>25</v>
      </c>
      <c r="C15" s="26">
        <f>SUM(C6:C14)</f>
        <v>239</v>
      </c>
      <c r="D15" s="67">
        <f>(C15/239)</f>
        <v>1</v>
      </c>
      <c r="E15" s="56">
        <f>SUM(E6:E14)</f>
        <v>38155.9</v>
      </c>
      <c r="F15" s="67">
        <f>(E15/38155.9)</f>
        <v>1</v>
      </c>
      <c r="G15" s="67">
        <f t="shared" si="2"/>
        <v>-0.1297627573245996</v>
      </c>
      <c r="H15" s="93"/>
      <c r="I15" s="26">
        <f>SUM(I6:I14)</f>
        <v>153</v>
      </c>
      <c r="J15" s="56">
        <f>SUM(J6:J14)</f>
        <v>43845.4</v>
      </c>
      <c r="K15" s="67">
        <f t="shared" si="3"/>
        <v>1</v>
      </c>
      <c r="L15" s="54"/>
    </row>
    <row r="16" spans="1:12">
      <c r="A16" s="54"/>
      <c r="B16" s="54"/>
      <c r="C16" s="27"/>
      <c r="D16" s="27"/>
      <c r="E16" s="53"/>
      <c r="F16" s="39"/>
      <c r="G16" s="27"/>
      <c r="H16" s="54"/>
      <c r="I16" s="27"/>
      <c r="J16" s="54"/>
      <c r="K16" s="54"/>
      <c r="L16" s="54"/>
    </row>
    <row r="17" spans="1:12">
      <c r="A17" s="54" t="s">
        <v>61</v>
      </c>
      <c r="B17" s="98" t="s">
        <v>63</v>
      </c>
      <c r="C17" s="27"/>
      <c r="D17" s="27"/>
      <c r="E17" s="53"/>
      <c r="F17" s="39"/>
      <c r="G17" s="27"/>
      <c r="H17" s="54"/>
      <c r="I17" s="27"/>
      <c r="J17" s="54"/>
      <c r="K17" s="54"/>
      <c r="L17" s="54"/>
    </row>
    <row r="18" spans="1:12">
      <c r="A18" s="54"/>
      <c r="B18" s="52"/>
      <c r="C18" s="26"/>
      <c r="D18" s="26"/>
      <c r="E18" s="25"/>
      <c r="F18" s="27"/>
      <c r="G18" s="27"/>
      <c r="H18" s="54"/>
      <c r="I18" s="27"/>
      <c r="J18" s="54"/>
      <c r="K18" s="54"/>
      <c r="L18" s="54"/>
    </row>
    <row r="19" spans="1:12">
      <c r="A19" s="54"/>
      <c r="B19" s="54"/>
      <c r="C19" s="27"/>
      <c r="D19" s="27"/>
      <c r="E19" s="53"/>
      <c r="F19" s="27"/>
      <c r="G19" s="27"/>
      <c r="H19" s="54"/>
      <c r="I19" s="27"/>
      <c r="J19" s="54"/>
      <c r="K19" s="54"/>
      <c r="L19" s="54"/>
    </row>
    <row r="20" spans="1:12">
      <c r="A20" s="81"/>
      <c r="B20" s="54"/>
      <c r="C20" s="27"/>
      <c r="D20" s="27"/>
      <c r="E20" s="70"/>
      <c r="F20" s="27"/>
      <c r="G20" s="27"/>
      <c r="H20" s="54"/>
      <c r="I20" s="27"/>
      <c r="J20" s="54"/>
      <c r="K20" s="54"/>
      <c r="L20" s="54"/>
    </row>
    <row r="21" spans="1:12">
      <c r="A21" s="81"/>
      <c r="B21" s="54"/>
      <c r="C21" s="27"/>
      <c r="D21" s="27"/>
      <c r="E21" s="70"/>
      <c r="F21" s="27"/>
      <c r="G21" s="27"/>
      <c r="H21" s="54"/>
      <c r="I21" s="27"/>
      <c r="J21" s="54"/>
      <c r="K21" s="54"/>
      <c r="L21" s="54"/>
    </row>
    <row r="22" spans="1:12">
      <c r="A22" s="54"/>
      <c r="B22" s="54"/>
      <c r="C22" s="27"/>
      <c r="D22" s="27"/>
      <c r="E22" s="53"/>
      <c r="F22" s="27"/>
      <c r="G22" s="27"/>
      <c r="H22" s="54"/>
      <c r="I22" s="27"/>
      <c r="J22" s="54"/>
      <c r="K22" s="54"/>
      <c r="L22" s="54"/>
    </row>
  </sheetData>
  <hyperlinks>
    <hyperlink ref="B17" r:id="rId1" location="/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4"/>
  <sheetViews>
    <sheetView workbookViewId="0">
      <selection activeCell="F28" sqref="F28"/>
    </sheetView>
  </sheetViews>
  <sheetFormatPr defaultRowHeight="14.4"/>
  <cols>
    <col min="1" max="1" width="12.44140625" customWidth="1"/>
    <col min="2" max="13" width="8.88671875" style="48"/>
    <col min="17" max="17" width="8.88671875" style="102"/>
  </cols>
  <sheetData>
    <row r="1" spans="1:21" ht="15.6">
      <c r="A1" s="16" t="s">
        <v>27</v>
      </c>
      <c r="B1" s="17"/>
      <c r="C1" s="17"/>
      <c r="D1" s="17"/>
    </row>
    <row r="2" spans="1:21" ht="15.6">
      <c r="A2" s="40" t="s">
        <v>46</v>
      </c>
      <c r="B2" s="17"/>
      <c r="C2" s="17"/>
      <c r="D2" s="17"/>
    </row>
    <row r="3" spans="1:21" ht="15.6">
      <c r="A3" s="25"/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17" t="s">
        <v>15</v>
      </c>
      <c r="P3" s="48"/>
    </row>
    <row r="4" spans="1:21">
      <c r="A4" s="25" t="s">
        <v>28</v>
      </c>
      <c r="B4" s="26"/>
      <c r="C4" s="26"/>
      <c r="D4" s="27"/>
      <c r="E4" s="27"/>
      <c r="F4" s="27"/>
      <c r="G4" s="27"/>
      <c r="H4" s="27"/>
      <c r="I4" s="27"/>
      <c r="J4" s="27"/>
      <c r="K4" s="27"/>
      <c r="L4" s="27"/>
      <c r="M4" s="27"/>
      <c r="N4" s="7" t="s">
        <v>26</v>
      </c>
      <c r="P4" s="48"/>
    </row>
    <row r="5" spans="1:21">
      <c r="A5" s="2">
        <v>2023</v>
      </c>
      <c r="B5" s="28">
        <v>222</v>
      </c>
      <c r="C5" s="28">
        <v>216.4</v>
      </c>
      <c r="D5" s="28">
        <v>217.3</v>
      </c>
      <c r="E5" s="28">
        <v>225.4</v>
      </c>
      <c r="F5" s="28">
        <v>250.4</v>
      </c>
      <c r="G5" s="28">
        <v>253.2</v>
      </c>
      <c r="H5" s="28">
        <v>259.5</v>
      </c>
      <c r="I5" s="28">
        <v>263.2</v>
      </c>
      <c r="J5" s="28">
        <v>242.5</v>
      </c>
      <c r="K5" s="28">
        <v>243.1</v>
      </c>
      <c r="L5" s="28">
        <v>249.8</v>
      </c>
      <c r="M5" s="28">
        <v>238.8</v>
      </c>
      <c r="N5" s="28">
        <f>AVERAGE(B5:M5)</f>
        <v>240.13333333333335</v>
      </c>
      <c r="P5" s="48"/>
    </row>
    <row r="6" spans="1:21">
      <c r="A6" s="2">
        <v>2024</v>
      </c>
      <c r="B6" s="2">
        <v>225.5</v>
      </c>
      <c r="C6" s="2">
        <v>238.3</v>
      </c>
      <c r="D6" s="2">
        <v>240.3</v>
      </c>
      <c r="E6" s="2">
        <v>245.9</v>
      </c>
      <c r="F6" s="2">
        <v>241.4</v>
      </c>
      <c r="G6" s="2">
        <v>243.7</v>
      </c>
      <c r="H6" s="2">
        <v>256.89999999999998</v>
      </c>
      <c r="I6" s="2">
        <v>262.10000000000002</v>
      </c>
      <c r="J6" s="2">
        <v>250.2</v>
      </c>
      <c r="K6" s="2">
        <v>254.7</v>
      </c>
      <c r="L6" s="2">
        <v>246.9</v>
      </c>
      <c r="M6" s="28">
        <v>252</v>
      </c>
      <c r="N6" s="28">
        <f>AVERAGE(B6:M6)</f>
        <v>246.49166666666665</v>
      </c>
      <c r="P6" s="48"/>
    </row>
    <row r="7" spans="1:21">
      <c r="A7" s="2">
        <v>2025</v>
      </c>
      <c r="B7" s="2">
        <v>245.8</v>
      </c>
      <c r="C7" s="2">
        <v>259.3</v>
      </c>
      <c r="D7" s="29">
        <v>266.10000000000002</v>
      </c>
      <c r="E7" s="29">
        <v>269.89999999999998</v>
      </c>
      <c r="F7" s="29">
        <v>275.89999999999998</v>
      </c>
      <c r="G7" s="96"/>
      <c r="H7" s="96"/>
      <c r="I7" s="96"/>
      <c r="J7" s="96"/>
      <c r="K7" s="96"/>
      <c r="L7" s="96"/>
      <c r="M7" s="96"/>
      <c r="N7" s="28">
        <f>AVERAGE(B7:M7)</f>
        <v>263.39999999999998</v>
      </c>
    </row>
    <row r="8" spans="1:21">
      <c r="A8" s="23" t="s">
        <v>21</v>
      </c>
      <c r="B8" s="22">
        <f t="shared" ref="B8:F8" si="0">(B7-B6)/B6</f>
        <v>9.0022172949002263E-2</v>
      </c>
      <c r="C8" s="22">
        <f t="shared" si="0"/>
        <v>8.8124213176668062E-2</v>
      </c>
      <c r="D8" s="22">
        <f t="shared" si="0"/>
        <v>0.10736579275905123</v>
      </c>
      <c r="E8" s="22">
        <f t="shared" si="0"/>
        <v>9.760065067100436E-2</v>
      </c>
      <c r="F8" s="22">
        <f t="shared" si="0"/>
        <v>0.14291632145816061</v>
      </c>
      <c r="G8" s="22"/>
      <c r="H8" s="22"/>
      <c r="I8" s="22"/>
      <c r="J8" s="22"/>
      <c r="K8" s="22"/>
      <c r="L8" s="22"/>
      <c r="M8" s="33"/>
      <c r="N8" s="4">
        <f>AVERAGE(B8:M8)</f>
        <v>0.10520583020277732</v>
      </c>
    </row>
    <row r="9" spans="1:21">
      <c r="A9" s="8" t="s">
        <v>23</v>
      </c>
      <c r="B9" s="22"/>
      <c r="C9" s="22"/>
      <c r="D9" s="35"/>
      <c r="E9" s="33"/>
      <c r="F9" s="33"/>
      <c r="G9" s="33"/>
      <c r="H9" s="33"/>
      <c r="I9" s="33"/>
      <c r="J9" s="33"/>
      <c r="K9" s="33"/>
      <c r="L9" s="33"/>
      <c r="M9" s="33"/>
      <c r="N9" s="36"/>
    </row>
    <row r="10" spans="1:21">
      <c r="A10" s="8"/>
      <c r="B10" s="37"/>
      <c r="C10" s="37"/>
      <c r="D10" s="37"/>
      <c r="E10" s="38"/>
      <c r="J10" s="38"/>
      <c r="K10" s="38"/>
      <c r="L10" s="38"/>
      <c r="M10" s="38"/>
      <c r="N10" s="39"/>
      <c r="P10" s="69"/>
      <c r="Q10" s="38"/>
      <c r="R10" s="69"/>
      <c r="S10" s="38"/>
      <c r="T10" s="69"/>
      <c r="U10" s="38"/>
    </row>
    <row r="11" spans="1:21">
      <c r="A11" s="25" t="s">
        <v>29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7"/>
      <c r="P11" s="69"/>
      <c r="Q11" s="38"/>
      <c r="R11" s="69"/>
      <c r="S11" s="38"/>
      <c r="T11" s="69"/>
      <c r="U11" s="38"/>
    </row>
    <row r="12" spans="1:21">
      <c r="A12" s="2">
        <v>2023</v>
      </c>
      <c r="B12" s="29">
        <v>93.1</v>
      </c>
      <c r="C12" s="29">
        <v>90.9</v>
      </c>
      <c r="D12" s="29">
        <v>87.7</v>
      </c>
      <c r="E12" s="29">
        <v>84.4</v>
      </c>
      <c r="F12" s="29">
        <v>85.4</v>
      </c>
      <c r="G12" s="29">
        <v>83.4</v>
      </c>
      <c r="H12" s="29">
        <v>82.4</v>
      </c>
      <c r="I12" s="29">
        <v>81.900000000000006</v>
      </c>
      <c r="J12" s="29">
        <v>84.2</v>
      </c>
      <c r="K12" s="29">
        <v>86.9</v>
      </c>
      <c r="L12" s="29">
        <v>86.3</v>
      </c>
      <c r="M12" s="29">
        <v>85.6</v>
      </c>
      <c r="N12" s="28">
        <f>AVERAGE(B12:M12)</f>
        <v>86.016666666666652</v>
      </c>
      <c r="P12" s="69"/>
      <c r="Q12" s="38"/>
      <c r="R12" s="69"/>
      <c r="S12" s="38"/>
    </row>
    <row r="13" spans="1:21">
      <c r="A13" s="2">
        <v>2024</v>
      </c>
      <c r="B13" s="29">
        <v>83.7</v>
      </c>
      <c r="C13" s="29">
        <v>83.3</v>
      </c>
      <c r="D13" s="29">
        <v>83.4</v>
      </c>
      <c r="E13" s="29">
        <v>84.2</v>
      </c>
      <c r="F13" s="29">
        <v>85.2</v>
      </c>
      <c r="G13" s="29">
        <v>85.7</v>
      </c>
      <c r="H13" s="29">
        <v>87.9</v>
      </c>
      <c r="I13" s="29">
        <v>91.5</v>
      </c>
      <c r="J13" s="29">
        <v>93.1</v>
      </c>
      <c r="K13" s="29">
        <v>93.6</v>
      </c>
      <c r="L13" s="29">
        <v>91</v>
      </c>
      <c r="M13" s="29">
        <v>90.2</v>
      </c>
      <c r="N13" s="28">
        <f>AVERAGE(B13:M13)</f>
        <v>87.733333333333334</v>
      </c>
      <c r="Q13" s="38"/>
      <c r="R13" s="69"/>
      <c r="S13" s="38"/>
    </row>
    <row r="14" spans="1:21">
      <c r="A14" s="2">
        <v>2025</v>
      </c>
      <c r="B14" s="29">
        <v>88</v>
      </c>
      <c r="C14" s="29">
        <v>91.5</v>
      </c>
      <c r="D14" s="29">
        <v>96.3</v>
      </c>
      <c r="E14" s="29">
        <v>101.4</v>
      </c>
      <c r="F14" s="29">
        <v>105.5</v>
      </c>
      <c r="G14" s="29"/>
      <c r="H14" s="29"/>
      <c r="I14" s="29"/>
      <c r="J14" s="29"/>
      <c r="K14" s="29"/>
      <c r="L14" s="29"/>
      <c r="M14" s="29"/>
      <c r="N14" s="28">
        <f>AVERAGE(B14:M14)</f>
        <v>96.54</v>
      </c>
      <c r="Q14" s="38"/>
      <c r="R14" s="69"/>
      <c r="S14" s="38"/>
    </row>
    <row r="15" spans="1:21">
      <c r="A15" s="23" t="s">
        <v>21</v>
      </c>
      <c r="B15" s="22">
        <f t="shared" ref="B15:F15" si="1">(B14-B13)/B13</f>
        <v>5.1373954599761018E-2</v>
      </c>
      <c r="C15" s="22">
        <f t="shared" si="1"/>
        <v>9.8439375750300151E-2</v>
      </c>
      <c r="D15" s="22">
        <f t="shared" si="1"/>
        <v>0.15467625899280565</v>
      </c>
      <c r="E15" s="22">
        <f t="shared" si="1"/>
        <v>0.20427553444180524</v>
      </c>
      <c r="F15" s="22">
        <f t="shared" si="1"/>
        <v>0.23826291079812204</v>
      </c>
      <c r="G15" s="22"/>
      <c r="H15" s="22"/>
      <c r="I15" s="22"/>
      <c r="J15" s="22"/>
      <c r="K15" s="22"/>
      <c r="L15" s="22"/>
      <c r="M15" s="33"/>
      <c r="N15" s="4">
        <f>AVERAGE(B15:M15)</f>
        <v>0.14940560691655883</v>
      </c>
      <c r="Q15" s="38"/>
      <c r="R15" s="69"/>
      <c r="S15" s="38"/>
    </row>
    <row r="16" spans="1:21">
      <c r="A16" s="8" t="s">
        <v>23</v>
      </c>
      <c r="B16" s="22"/>
      <c r="C16" s="22"/>
      <c r="D16" s="35"/>
      <c r="E16" s="33"/>
      <c r="F16" s="33"/>
      <c r="G16" s="33"/>
      <c r="H16" s="33"/>
      <c r="I16" s="33"/>
      <c r="J16" s="33"/>
      <c r="K16" s="33"/>
      <c r="L16" s="33"/>
      <c r="M16" s="33"/>
      <c r="N16" s="36"/>
      <c r="Q16" s="38"/>
      <c r="R16" s="69"/>
      <c r="S16" s="38"/>
    </row>
    <row r="17" spans="1:19">
      <c r="A17" s="27"/>
      <c r="B17" s="29"/>
      <c r="C17" s="2"/>
      <c r="D17" s="30"/>
      <c r="E17" s="33"/>
      <c r="F17" s="33"/>
      <c r="G17" s="33"/>
      <c r="H17" s="33"/>
      <c r="I17" s="33"/>
      <c r="J17" s="33"/>
      <c r="K17" s="33"/>
      <c r="L17" s="33"/>
      <c r="M17" s="33"/>
      <c r="N17" s="34"/>
      <c r="P17" s="69"/>
      <c r="Q17" s="38"/>
      <c r="R17" s="69"/>
      <c r="S17" s="38"/>
    </row>
    <row r="18" spans="1:19">
      <c r="A18" s="25" t="s">
        <v>48</v>
      </c>
      <c r="B18" s="2"/>
      <c r="C18" s="2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2"/>
      <c r="P18" s="69"/>
      <c r="Q18" s="38"/>
      <c r="R18" s="69"/>
      <c r="S18" s="38"/>
    </row>
    <row r="19" spans="1:19">
      <c r="A19" s="2">
        <v>2023</v>
      </c>
      <c r="B19" s="97">
        <v>7.9</v>
      </c>
      <c r="C19" s="97">
        <v>8.3000000000000007</v>
      </c>
      <c r="D19" s="97">
        <v>9.4</v>
      </c>
      <c r="E19" s="97">
        <v>6.4</v>
      </c>
      <c r="F19" s="97">
        <v>4</v>
      </c>
      <c r="G19" s="97">
        <v>5</v>
      </c>
      <c r="H19" s="97">
        <v>4.5</v>
      </c>
      <c r="I19" s="97">
        <v>3.6</v>
      </c>
      <c r="J19" s="97">
        <v>3.1</v>
      </c>
      <c r="K19" s="97">
        <v>5.0999999999999996</v>
      </c>
      <c r="L19" s="97">
        <v>4.5</v>
      </c>
      <c r="M19" s="97">
        <v>5.8</v>
      </c>
      <c r="N19" s="28">
        <f t="shared" ref="N19:N20" si="2">AVERAGE(B19:M19)</f>
        <v>5.6333333333333337</v>
      </c>
      <c r="P19" s="69"/>
      <c r="Q19" s="38"/>
      <c r="R19" s="69"/>
      <c r="S19" s="38"/>
    </row>
    <row r="20" spans="1:19">
      <c r="A20" s="2">
        <v>2024</v>
      </c>
      <c r="B20" s="97">
        <v>9.3000000000000007</v>
      </c>
      <c r="C20" s="97">
        <v>8.1</v>
      </c>
      <c r="D20" s="97">
        <v>7.6</v>
      </c>
      <c r="E20" s="97">
        <v>8.3000000000000007</v>
      </c>
      <c r="F20" s="97">
        <v>8</v>
      </c>
      <c r="G20" s="97">
        <v>5</v>
      </c>
      <c r="H20" s="97">
        <v>2.4</v>
      </c>
      <c r="I20" s="97">
        <v>5.9</v>
      </c>
      <c r="J20" s="97">
        <v>5.3</v>
      </c>
      <c r="K20" s="97">
        <v>3.2</v>
      </c>
      <c r="L20" s="97">
        <v>5.9</v>
      </c>
      <c r="M20" s="97">
        <v>5.5</v>
      </c>
      <c r="N20" s="28">
        <f t="shared" si="2"/>
        <v>6.208333333333333</v>
      </c>
      <c r="P20" s="69"/>
      <c r="Q20" s="38"/>
      <c r="R20" s="69"/>
      <c r="S20" s="38"/>
    </row>
    <row r="21" spans="1:19">
      <c r="A21" s="2">
        <v>2025</v>
      </c>
      <c r="B21" s="28">
        <v>9.9</v>
      </c>
      <c r="C21" s="28">
        <v>9.6999999999999993</v>
      </c>
      <c r="D21" s="29">
        <v>6.4</v>
      </c>
      <c r="E21" s="29">
        <v>9</v>
      </c>
      <c r="F21" s="29">
        <v>4.5</v>
      </c>
      <c r="G21" s="96"/>
      <c r="H21" s="96"/>
      <c r="I21" s="96"/>
      <c r="J21" s="96"/>
      <c r="K21" s="96"/>
      <c r="L21" s="96"/>
      <c r="M21" s="96"/>
      <c r="N21" s="28">
        <f t="shared" ref="N21" si="3">AVERAGE(B21:M21)</f>
        <v>7.9</v>
      </c>
      <c r="P21" s="69"/>
      <c r="Q21" s="38"/>
      <c r="R21" s="69"/>
      <c r="S21" s="38"/>
    </row>
    <row r="22" spans="1:19">
      <c r="A22" s="8" t="s">
        <v>23</v>
      </c>
      <c r="B22" s="14"/>
      <c r="C22" s="14"/>
    </row>
    <row r="23" spans="1:19">
      <c r="A23" s="100" t="s">
        <v>82</v>
      </c>
      <c r="B23" s="101"/>
      <c r="C23" s="101"/>
      <c r="D23" s="101"/>
      <c r="E23" s="101"/>
    </row>
    <row r="24" spans="1:19">
      <c r="A24" s="100" t="s">
        <v>83</v>
      </c>
      <c r="B24" s="101"/>
      <c r="C24" s="101"/>
      <c r="D24" s="101"/>
      <c r="E24" s="101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A3" sqref="A3"/>
    </sheetView>
  </sheetViews>
  <sheetFormatPr defaultRowHeight="14.4"/>
  <cols>
    <col min="2" max="5" width="9.77734375" customWidth="1"/>
  </cols>
  <sheetData>
    <row r="1" spans="1:17" ht="17.399999999999999">
      <c r="A1" s="50" t="s">
        <v>47</v>
      </c>
    </row>
    <row r="2" spans="1:17">
      <c r="A2" s="1" t="s">
        <v>0</v>
      </c>
      <c r="B2" s="39"/>
      <c r="C2" s="73"/>
      <c r="D2" s="73"/>
      <c r="E2" s="73"/>
    </row>
    <row r="3" spans="1:17">
      <c r="A3" s="1"/>
      <c r="B3" s="78" t="s">
        <v>85</v>
      </c>
      <c r="C3" s="78" t="s">
        <v>86</v>
      </c>
      <c r="D3" s="78" t="s">
        <v>87</v>
      </c>
      <c r="E3" s="78" t="s">
        <v>88</v>
      </c>
      <c r="F3" s="78" t="s">
        <v>15</v>
      </c>
    </row>
    <row r="4" spans="1:17">
      <c r="A4" s="2">
        <v>2022</v>
      </c>
      <c r="B4" s="3">
        <v>0.26800000000000002</v>
      </c>
      <c r="C4" s="4">
        <v>0.24</v>
      </c>
      <c r="D4" s="4">
        <v>0.19500000000000001</v>
      </c>
      <c r="E4" s="4">
        <v>0.16</v>
      </c>
      <c r="F4" s="4">
        <f>AVERAGE(B4:E4)</f>
        <v>0.21575000000000003</v>
      </c>
    </row>
    <row r="5" spans="1:17">
      <c r="A5" s="2">
        <v>2023</v>
      </c>
      <c r="B5" s="3">
        <v>8.5000000000000006E-2</v>
      </c>
      <c r="C5" s="4">
        <v>8.9999999999999993E-3</v>
      </c>
      <c r="D5" s="4">
        <v>-4.0000000000000001E-3</v>
      </c>
      <c r="E5" s="4">
        <v>-1.0999999999999999E-2</v>
      </c>
      <c r="F5" s="4">
        <f>AVERAGE(B5:E5)</f>
        <v>1.975E-2</v>
      </c>
    </row>
    <row r="6" spans="1:17">
      <c r="A6" s="12">
        <v>2024</v>
      </c>
      <c r="B6" s="3">
        <v>8.0000000000000002E-3</v>
      </c>
      <c r="C6" s="4">
        <v>3.3000000000000002E-2</v>
      </c>
      <c r="D6" s="4">
        <v>4.1000000000000002E-2</v>
      </c>
      <c r="E6" s="4">
        <v>5.5E-2</v>
      </c>
      <c r="F6" s="4">
        <f>AVERAGE(B6:E6)</f>
        <v>3.4250000000000003E-2</v>
      </c>
    </row>
    <row r="7" spans="1:17">
      <c r="A7" s="12">
        <v>2025</v>
      </c>
      <c r="B7" s="3">
        <v>4.4999999999999998E-2</v>
      </c>
      <c r="C7" s="4"/>
      <c r="D7" s="4"/>
      <c r="E7" s="4"/>
      <c r="F7" s="4">
        <f>AVERAGE(B7:E7)</f>
        <v>4.4999999999999998E-2</v>
      </c>
    </row>
    <row r="8" spans="1:17">
      <c r="A8" s="107"/>
      <c r="B8" s="108"/>
      <c r="C8" s="109"/>
      <c r="D8" s="109"/>
      <c r="E8" s="109"/>
      <c r="F8" s="109"/>
    </row>
    <row r="9" spans="1:17">
      <c r="A9" s="5" t="s">
        <v>92</v>
      </c>
    </row>
    <row r="10" spans="1:17">
      <c r="A10" s="1"/>
      <c r="B10" s="78" t="s">
        <v>85</v>
      </c>
      <c r="C10" s="78" t="s">
        <v>86</v>
      </c>
      <c r="D10" s="78" t="s">
        <v>87</v>
      </c>
      <c r="E10" s="78" t="s">
        <v>88</v>
      </c>
      <c r="F10" s="78" t="s">
        <v>15</v>
      </c>
    </row>
    <row r="11" spans="1:17">
      <c r="A11" s="2">
        <v>2022</v>
      </c>
      <c r="B11" s="3">
        <v>0.13200000000000001</v>
      </c>
      <c r="C11" s="4">
        <v>0.13800000000000001</v>
      </c>
      <c r="D11" s="4">
        <v>0.123</v>
      </c>
      <c r="E11" s="4">
        <v>9.7000000000000003E-2</v>
      </c>
      <c r="F11" s="4">
        <f>AVERAGE(B11:E11)</f>
        <v>0.1225</v>
      </c>
    </row>
    <row r="12" spans="1:17">
      <c r="A12" s="2">
        <v>2023</v>
      </c>
      <c r="B12" s="3">
        <v>8.1000000000000003E-2</v>
      </c>
      <c r="C12" s="4">
        <v>4.5999999999999999E-2</v>
      </c>
      <c r="D12" s="4">
        <v>3.9E-2</v>
      </c>
      <c r="E12" s="4">
        <v>3.5999999999999997E-2</v>
      </c>
      <c r="F12" s="4">
        <f>AVERAGE(B12:E12)</f>
        <v>5.0500000000000003E-2</v>
      </c>
    </row>
    <row r="13" spans="1:17">
      <c r="A13" s="12">
        <v>2024</v>
      </c>
      <c r="B13" s="3">
        <v>4.7E-2</v>
      </c>
      <c r="C13" s="4">
        <v>0.05</v>
      </c>
      <c r="D13" s="4">
        <v>0.05</v>
      </c>
      <c r="E13" s="4">
        <v>4.7E-2</v>
      </c>
      <c r="F13" s="4">
        <f>AVERAGE(B13:E13)</f>
        <v>4.8500000000000001E-2</v>
      </c>
    </row>
    <row r="14" spans="1:17">
      <c r="A14" s="12">
        <v>2025</v>
      </c>
      <c r="B14" s="3">
        <v>3.3000000000000002E-2</v>
      </c>
      <c r="C14" s="4"/>
      <c r="D14" s="4"/>
      <c r="E14" s="4"/>
      <c r="F14" s="4">
        <f>AVERAGE(B14:E14)</f>
        <v>3.3000000000000002E-2</v>
      </c>
    </row>
    <row r="15" spans="1:17">
      <c r="A15" s="8" t="s">
        <v>1</v>
      </c>
    </row>
    <row r="16" spans="1:17">
      <c r="A16" s="9" t="s">
        <v>90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O16" s="11"/>
      <c r="P16" s="11"/>
      <c r="Q16" s="11"/>
    </row>
    <row r="17" spans="1:17">
      <c r="A17" s="9" t="s">
        <v>89</v>
      </c>
      <c r="B17" s="10"/>
      <c r="C17" s="10"/>
      <c r="D17" s="10"/>
      <c r="E17" s="10"/>
      <c r="F17" s="10"/>
      <c r="G17" s="10"/>
      <c r="H17" s="10"/>
      <c r="I17" s="10"/>
      <c r="J17" s="10"/>
      <c r="O17" s="11"/>
      <c r="P17" s="11"/>
      <c r="Q17" s="11"/>
    </row>
    <row r="18" spans="1:17">
      <c r="A18" s="9" t="s">
        <v>2</v>
      </c>
      <c r="B18" s="10"/>
      <c r="C18" s="10"/>
      <c r="D18" s="10"/>
      <c r="E18" s="10"/>
      <c r="F18" s="10"/>
      <c r="G18" s="10"/>
      <c r="H18" s="10"/>
      <c r="I18" s="10"/>
      <c r="J18" s="10"/>
      <c r="O18" s="11"/>
      <c r="P18" s="11"/>
      <c r="Q18" s="11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9"/>
  <sheetViews>
    <sheetView workbookViewId="0">
      <selection activeCell="F7" sqref="F7"/>
    </sheetView>
  </sheetViews>
  <sheetFormatPr defaultRowHeight="14.4"/>
  <sheetData>
    <row r="1" spans="1:14" ht="15.6">
      <c r="A1" s="49" t="s">
        <v>43</v>
      </c>
      <c r="B1" s="44"/>
      <c r="C1" s="45"/>
      <c r="D1" s="46"/>
      <c r="E1" s="31"/>
      <c r="F1" s="31"/>
      <c r="G1" s="31"/>
      <c r="H1" s="31"/>
      <c r="I1" s="33"/>
      <c r="J1" s="31"/>
      <c r="K1" s="31"/>
      <c r="L1" s="33"/>
      <c r="M1" s="33"/>
      <c r="N1" s="80" t="s">
        <v>15</v>
      </c>
    </row>
    <row r="2" spans="1:14" ht="15.6">
      <c r="A2" s="49"/>
      <c r="B2" s="79" t="s">
        <v>3</v>
      </c>
      <c r="C2" s="79" t="s">
        <v>4</v>
      </c>
      <c r="D2" s="79" t="s">
        <v>5</v>
      </c>
      <c r="E2" s="79" t="s">
        <v>6</v>
      </c>
      <c r="F2" s="79" t="s">
        <v>7</v>
      </c>
      <c r="G2" s="79" t="s">
        <v>8</v>
      </c>
      <c r="H2" s="79" t="s">
        <v>9</v>
      </c>
      <c r="I2" s="79" t="s">
        <v>10</v>
      </c>
      <c r="J2" s="79" t="s">
        <v>11</v>
      </c>
      <c r="K2" s="79" t="s">
        <v>12</v>
      </c>
      <c r="L2" s="79" t="s">
        <v>13</v>
      </c>
      <c r="M2" s="79" t="s">
        <v>14</v>
      </c>
      <c r="N2" s="78" t="s">
        <v>26</v>
      </c>
    </row>
    <row r="3" spans="1:14">
      <c r="A3" s="2">
        <v>2022</v>
      </c>
      <c r="B3" s="4">
        <v>4.5999999999999999E-2</v>
      </c>
      <c r="C3" s="4">
        <v>5.5E-2</v>
      </c>
      <c r="D3" s="4">
        <v>6.5000000000000002E-2</v>
      </c>
      <c r="E3" s="4">
        <v>6.0999999999999999E-2</v>
      </c>
      <c r="F3" s="4">
        <v>7.0999999999999994E-2</v>
      </c>
      <c r="G3" s="4">
        <v>8.5000000000000006E-2</v>
      </c>
      <c r="H3" s="4">
        <v>7.5999999999999998E-2</v>
      </c>
      <c r="I3" s="4">
        <v>5.6000000000000001E-2</v>
      </c>
      <c r="J3" s="4">
        <v>5.8999999999999997E-2</v>
      </c>
      <c r="K3" s="4">
        <v>6.8000000000000005E-2</v>
      </c>
      <c r="L3" s="4">
        <v>6.3E-2</v>
      </c>
      <c r="M3" s="4">
        <v>5.5E-2</v>
      </c>
      <c r="N3" s="4">
        <f>AVERAGE(B3:M3)</f>
        <v>6.3333333333333339E-2</v>
      </c>
    </row>
    <row r="4" spans="1:14">
      <c r="A4" s="2">
        <v>2023</v>
      </c>
      <c r="B4" s="4">
        <v>4.2999999999999997E-2</v>
      </c>
      <c r="C4" s="4">
        <v>2.7E-2</v>
      </c>
      <c r="D4" s="4">
        <v>2.5999999999999999E-2</v>
      </c>
      <c r="E4" s="4">
        <v>3.7999999999999999E-2</v>
      </c>
      <c r="F4" s="4">
        <v>2.8000000000000001E-2</v>
      </c>
      <c r="G4" s="4">
        <v>1.4E-2</v>
      </c>
      <c r="H4" s="4">
        <v>2.3E-2</v>
      </c>
      <c r="I4" s="4">
        <v>4.2000000000000003E-2</v>
      </c>
      <c r="J4" s="4">
        <v>3.5000000000000003E-2</v>
      </c>
      <c r="K4" s="4">
        <v>1.7000000000000001E-2</v>
      </c>
      <c r="L4" s="4">
        <v>2.1999999999999999E-2</v>
      </c>
      <c r="M4" s="4">
        <v>2.5999999999999999E-2</v>
      </c>
      <c r="N4" s="4">
        <f>AVERAGE(B4:M4)</f>
        <v>2.8416666666666673E-2</v>
      </c>
    </row>
    <row r="5" spans="1:14">
      <c r="A5" s="2">
        <v>2024</v>
      </c>
      <c r="B5" s="4">
        <v>0.03</v>
      </c>
      <c r="C5" s="4">
        <v>4.2000000000000003E-2</v>
      </c>
      <c r="D5" s="4">
        <v>3.3000000000000002E-2</v>
      </c>
      <c r="E5" s="4">
        <v>2.8000000000000001E-2</v>
      </c>
      <c r="F5" s="4">
        <v>2.8000000000000001E-2</v>
      </c>
      <c r="G5" s="4">
        <v>2.7E-2</v>
      </c>
      <c r="H5" s="4">
        <v>2.4E-2</v>
      </c>
      <c r="I5" s="4">
        <v>1.7000000000000001E-2</v>
      </c>
      <c r="J5" s="4">
        <v>1.7999999999999999E-2</v>
      </c>
      <c r="K5" s="4">
        <v>2.9000000000000001E-2</v>
      </c>
      <c r="L5" s="4">
        <v>2.7E-2</v>
      </c>
      <c r="M5" s="4">
        <v>2.7E-2</v>
      </c>
      <c r="N5" s="4">
        <f>AVERAGE(B5:M5)</f>
        <v>2.75E-2</v>
      </c>
    </row>
    <row r="6" spans="1:14">
      <c r="A6" s="2">
        <v>2025</v>
      </c>
      <c r="B6" s="4">
        <v>2.8000000000000001E-2</v>
      </c>
      <c r="C6" s="4">
        <v>2.9000000000000001E-2</v>
      </c>
      <c r="D6" s="4">
        <v>2.9000000000000001E-2</v>
      </c>
      <c r="E6" s="4">
        <v>1.4999999999999999E-2</v>
      </c>
      <c r="F6" s="4">
        <v>1.6E-2</v>
      </c>
      <c r="G6" s="4" t="s">
        <v>84</v>
      </c>
      <c r="H6" s="4" t="s">
        <v>84</v>
      </c>
      <c r="I6" s="4" t="s">
        <v>84</v>
      </c>
      <c r="J6" s="4" t="s">
        <v>84</v>
      </c>
      <c r="K6" s="4" t="s">
        <v>84</v>
      </c>
      <c r="L6" s="4" t="s">
        <v>84</v>
      </c>
      <c r="M6" s="4"/>
      <c r="N6" s="4">
        <f>AVERAGE(B6:M6)</f>
        <v>2.3400000000000001E-2</v>
      </c>
    </row>
    <row r="7" spans="1:14">
      <c r="A7" s="8" t="s">
        <v>23</v>
      </c>
    </row>
    <row r="8" spans="1:14">
      <c r="C8" s="8"/>
    </row>
    <row r="9" spans="1:14">
      <c r="J9" s="95"/>
      <c r="K9" s="95"/>
      <c r="L9" s="95"/>
      <c r="M9" s="9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C33" sqref="C33"/>
    </sheetView>
  </sheetViews>
  <sheetFormatPr defaultRowHeight="14.4"/>
  <cols>
    <col min="1" max="3" width="9.33203125" bestFit="1" customWidth="1"/>
    <col min="4" max="4" width="10.33203125" bestFit="1" customWidth="1"/>
    <col min="5" max="5" width="9.33203125" bestFit="1" customWidth="1"/>
    <col min="6" max="7" width="9.44140625" bestFit="1" customWidth="1"/>
  </cols>
  <sheetData>
    <row r="1" spans="1:8" ht="15.6">
      <c r="A1" s="16" t="s">
        <v>38</v>
      </c>
      <c r="B1" s="13"/>
      <c r="C1" s="13"/>
      <c r="D1" s="72"/>
      <c r="E1" s="13"/>
      <c r="F1" s="13"/>
      <c r="G1" s="72"/>
    </row>
    <row r="2" spans="1:8">
      <c r="A2" s="82"/>
      <c r="B2" s="54"/>
      <c r="C2" s="26" t="s">
        <v>91</v>
      </c>
      <c r="D2" s="83"/>
      <c r="E2" s="54"/>
      <c r="F2" s="26" t="s">
        <v>91</v>
      </c>
      <c r="G2" s="83"/>
      <c r="H2" s="84"/>
    </row>
    <row r="3" spans="1:8">
      <c r="A3" s="27"/>
      <c r="B3" s="27"/>
      <c r="C3" s="26" t="s">
        <v>39</v>
      </c>
      <c r="D3" s="67" t="s">
        <v>40</v>
      </c>
      <c r="E3" s="26" t="s">
        <v>41</v>
      </c>
      <c r="F3" s="26" t="s">
        <v>39</v>
      </c>
      <c r="G3" s="67" t="s">
        <v>40</v>
      </c>
      <c r="H3" s="84"/>
    </row>
    <row r="4" spans="1:8" hidden="1">
      <c r="A4" s="54">
        <v>2019</v>
      </c>
      <c r="B4" s="76">
        <v>7471</v>
      </c>
      <c r="C4" s="74">
        <f>(B4-B1)</f>
        <v>7471</v>
      </c>
      <c r="D4" s="75" t="e">
        <f>(C4/B1)</f>
        <v>#DIV/0!</v>
      </c>
      <c r="E4" s="76">
        <f>(B4)</f>
        <v>7471</v>
      </c>
      <c r="F4" s="76">
        <f>(E4-E1)</f>
        <v>7471</v>
      </c>
      <c r="G4" s="39" t="e">
        <f>(F4/E1)</f>
        <v>#DIV/0!</v>
      </c>
      <c r="H4" s="84"/>
    </row>
    <row r="5" spans="1:8" hidden="1">
      <c r="A5" s="85"/>
      <c r="B5" s="74">
        <v>10713</v>
      </c>
      <c r="C5" s="74">
        <f>(B5-B30)</f>
        <v>10713</v>
      </c>
      <c r="D5" s="75" t="e">
        <f>(C5/B30)</f>
        <v>#DIV/0!</v>
      </c>
      <c r="E5" s="74">
        <f>(E4+B5)</f>
        <v>18184</v>
      </c>
      <c r="F5" s="74">
        <f>(E5-E30)</f>
        <v>18184</v>
      </c>
      <c r="G5" s="75" t="e">
        <f>(F5/E30)</f>
        <v>#DIV/0!</v>
      </c>
      <c r="H5" s="84"/>
    </row>
    <row r="6" spans="1:8" hidden="1">
      <c r="A6" s="85"/>
      <c r="B6" s="74">
        <v>14150</v>
      </c>
      <c r="C6" s="74">
        <f t="shared" ref="C6:C19" si="0">(B6-B2)</f>
        <v>14150</v>
      </c>
      <c r="D6" s="75" t="e">
        <f>(C6/B2)</f>
        <v>#DIV/0!</v>
      </c>
      <c r="E6" s="74">
        <f>(E5+B6)</f>
        <v>32334</v>
      </c>
      <c r="F6" s="74">
        <f t="shared" ref="F6:F19" si="1">(E6-E2)</f>
        <v>32334</v>
      </c>
      <c r="G6" s="75" t="e">
        <f t="shared" ref="G6:G23" si="2">(F6/E2)</f>
        <v>#DIV/0!</v>
      </c>
      <c r="H6" s="84"/>
    </row>
    <row r="7" spans="1:8" hidden="1">
      <c r="A7" s="85"/>
      <c r="B7" s="74">
        <v>10719</v>
      </c>
      <c r="C7" s="74">
        <f t="shared" si="0"/>
        <v>10719</v>
      </c>
      <c r="D7" s="75" t="e">
        <f t="shared" ref="D7:D8" si="3">(C7/B3)</f>
        <v>#DIV/0!</v>
      </c>
      <c r="E7" s="77">
        <f t="shared" ref="E7" si="4">(E6+B7)</f>
        <v>43053</v>
      </c>
      <c r="F7" s="74" t="e">
        <f t="shared" si="1"/>
        <v>#VALUE!</v>
      </c>
      <c r="G7" s="75" t="e">
        <f t="shared" si="2"/>
        <v>#VALUE!</v>
      </c>
      <c r="H7" s="84"/>
    </row>
    <row r="8" spans="1:8" hidden="1">
      <c r="A8" s="26">
        <v>2020</v>
      </c>
      <c r="B8" s="74">
        <v>7278</v>
      </c>
      <c r="C8" s="74">
        <f t="shared" si="0"/>
        <v>-193</v>
      </c>
      <c r="D8" s="75">
        <f t="shared" si="3"/>
        <v>-2.5833221790924909E-2</v>
      </c>
      <c r="E8" s="76">
        <f>(B8)</f>
        <v>7278</v>
      </c>
      <c r="F8" s="76">
        <f t="shared" si="1"/>
        <v>-193</v>
      </c>
      <c r="G8" s="39">
        <f t="shared" si="2"/>
        <v>-2.5833221790924909E-2</v>
      </c>
      <c r="H8" s="84"/>
    </row>
    <row r="9" spans="1:8" hidden="1">
      <c r="A9" s="27" t="s">
        <v>95</v>
      </c>
      <c r="B9" s="76">
        <v>-3690</v>
      </c>
      <c r="C9" s="76">
        <f t="shared" si="0"/>
        <v>-14403</v>
      </c>
      <c r="D9" s="39">
        <f>(C9/B5)</f>
        <v>-1.3444413329599552</v>
      </c>
      <c r="E9" s="76">
        <f>(E8+B9)</f>
        <v>3588</v>
      </c>
      <c r="F9" s="76">
        <f t="shared" si="1"/>
        <v>-14596</v>
      </c>
      <c r="G9" s="39">
        <f t="shared" si="2"/>
        <v>-0.80268367795864493</v>
      </c>
      <c r="H9" s="84"/>
    </row>
    <row r="10" spans="1:8" hidden="1">
      <c r="A10" s="27" t="s">
        <v>96</v>
      </c>
      <c r="B10" s="74">
        <v>-1249</v>
      </c>
      <c r="C10" s="76">
        <f t="shared" si="0"/>
        <v>-15399</v>
      </c>
      <c r="D10" s="39">
        <f>(C10/B6)</f>
        <v>-1.0882685512367491</v>
      </c>
      <c r="E10" s="76">
        <f>(E9+B10)</f>
        <v>2339</v>
      </c>
      <c r="F10" s="76">
        <f t="shared" si="1"/>
        <v>-29995</v>
      </c>
      <c r="G10" s="39">
        <f t="shared" si="2"/>
        <v>-0.92766128533432302</v>
      </c>
      <c r="H10" s="84"/>
    </row>
    <row r="11" spans="1:8" hidden="1">
      <c r="A11" s="27" t="s">
        <v>97</v>
      </c>
      <c r="B11" s="74">
        <v>3204</v>
      </c>
      <c r="C11" s="74">
        <f t="shared" si="0"/>
        <v>-7515</v>
      </c>
      <c r="D11" s="75">
        <f t="shared" ref="D11:D12" si="5">(C11/B7)</f>
        <v>-0.70109151973131822</v>
      </c>
      <c r="E11" s="77">
        <f t="shared" ref="E11" si="6">(E10+B11)</f>
        <v>5543</v>
      </c>
      <c r="F11" s="74">
        <f t="shared" si="1"/>
        <v>-37510</v>
      </c>
      <c r="G11" s="75">
        <f t="shared" si="2"/>
        <v>-0.8712517130049009</v>
      </c>
      <c r="H11" s="84"/>
    </row>
    <row r="12" spans="1:8">
      <c r="A12" s="26">
        <v>2021</v>
      </c>
      <c r="B12" s="74">
        <v>3070</v>
      </c>
      <c r="C12" s="74">
        <f t="shared" si="0"/>
        <v>-4208</v>
      </c>
      <c r="D12" s="75">
        <f t="shared" si="5"/>
        <v>-0.57818081890629291</v>
      </c>
      <c r="E12" s="76">
        <f>(B12)</f>
        <v>3070</v>
      </c>
      <c r="F12" s="76">
        <f t="shared" si="1"/>
        <v>-4208</v>
      </c>
      <c r="G12" s="39">
        <f t="shared" si="2"/>
        <v>-0.57818081890629291</v>
      </c>
      <c r="H12" s="84"/>
    </row>
    <row r="13" spans="1:8">
      <c r="A13" s="27" t="s">
        <v>95</v>
      </c>
      <c r="B13" s="74">
        <v>116</v>
      </c>
      <c r="C13" s="74">
        <f t="shared" si="0"/>
        <v>3806</v>
      </c>
      <c r="D13" s="75">
        <f>(C13/B9)</f>
        <v>-1.0314363143631435</v>
      </c>
      <c r="E13" s="74">
        <f>(E12+B13)</f>
        <v>3186</v>
      </c>
      <c r="F13" s="74">
        <f t="shared" si="1"/>
        <v>-402</v>
      </c>
      <c r="G13" s="75">
        <f t="shared" si="2"/>
        <v>-0.11204013377926421</v>
      </c>
      <c r="H13" s="84"/>
    </row>
    <row r="14" spans="1:8">
      <c r="A14" s="27" t="s">
        <v>96</v>
      </c>
      <c r="B14" s="74">
        <v>13203</v>
      </c>
      <c r="C14" s="74">
        <f t="shared" si="0"/>
        <v>14452</v>
      </c>
      <c r="D14" s="75">
        <f>(C14/B10)</f>
        <v>-11.570856685348279</v>
      </c>
      <c r="E14" s="74">
        <f>(E13+B14)</f>
        <v>16389</v>
      </c>
      <c r="F14" s="74">
        <f t="shared" si="1"/>
        <v>14050</v>
      </c>
      <c r="G14" s="75">
        <f t="shared" si="2"/>
        <v>6.0068405301410861</v>
      </c>
      <c r="H14" s="84"/>
    </row>
    <row r="15" spans="1:8">
      <c r="A15" s="27" t="s">
        <v>97</v>
      </c>
      <c r="B15" s="74">
        <v>11708</v>
      </c>
      <c r="C15" s="74">
        <f t="shared" si="0"/>
        <v>8504</v>
      </c>
      <c r="D15" s="75">
        <f t="shared" ref="D15:D16" si="7">(C15/B11)</f>
        <v>2.6541822721598001</v>
      </c>
      <c r="E15" s="77">
        <f t="shared" ref="E15" si="8">(E14+B15)</f>
        <v>28097</v>
      </c>
      <c r="F15" s="74">
        <f t="shared" si="1"/>
        <v>22554</v>
      </c>
      <c r="G15" s="75">
        <f t="shared" si="2"/>
        <v>4.0689157495940824</v>
      </c>
      <c r="H15" s="84"/>
    </row>
    <row r="16" spans="1:8">
      <c r="A16" s="26">
        <v>2022</v>
      </c>
      <c r="B16" s="76">
        <v>12311</v>
      </c>
      <c r="C16" s="74">
        <f>(B16-B12)</f>
        <v>9241</v>
      </c>
      <c r="D16" s="75">
        <f t="shared" si="7"/>
        <v>3.010097719869707</v>
      </c>
      <c r="E16" s="76">
        <f>(B16)</f>
        <v>12311</v>
      </c>
      <c r="F16" s="76">
        <f t="shared" si="1"/>
        <v>9241</v>
      </c>
      <c r="G16" s="39">
        <f t="shared" si="2"/>
        <v>3.010097719869707</v>
      </c>
      <c r="H16" s="84"/>
    </row>
    <row r="17" spans="1:8">
      <c r="A17" s="27" t="s">
        <v>95</v>
      </c>
      <c r="B17" s="74">
        <v>26177</v>
      </c>
      <c r="C17" s="74">
        <f t="shared" si="0"/>
        <v>26061</v>
      </c>
      <c r="D17" s="75">
        <f>(C17/B13)</f>
        <v>224.66379310344828</v>
      </c>
      <c r="E17" s="74">
        <f>(E16+B17)</f>
        <v>38488</v>
      </c>
      <c r="F17" s="74">
        <f t="shared" si="1"/>
        <v>35302</v>
      </c>
      <c r="G17" s="75">
        <f>(F17/E13)</f>
        <v>11.080351537978657</v>
      </c>
      <c r="H17" s="84"/>
    </row>
    <row r="18" spans="1:8">
      <c r="A18" s="27" t="s">
        <v>96</v>
      </c>
      <c r="B18" s="74">
        <v>43096</v>
      </c>
      <c r="C18" s="74">
        <f t="shared" si="0"/>
        <v>29893</v>
      </c>
      <c r="D18" s="75">
        <f>(C18/B14)</f>
        <v>2.2641066424297507</v>
      </c>
      <c r="E18" s="74">
        <f>(E17+B18)</f>
        <v>81584</v>
      </c>
      <c r="F18" s="74">
        <f t="shared" si="1"/>
        <v>65195</v>
      </c>
      <c r="G18" s="75">
        <f t="shared" si="2"/>
        <v>3.9779730306913175</v>
      </c>
      <c r="H18" s="84"/>
    </row>
    <row r="19" spans="1:8">
      <c r="A19" s="27" t="s">
        <v>97</v>
      </c>
      <c r="B19" s="74">
        <v>34300</v>
      </c>
      <c r="C19" s="74">
        <f t="shared" si="0"/>
        <v>22592</v>
      </c>
      <c r="D19" s="75">
        <f t="shared" ref="D19:D20" si="9">(C19/B15)</f>
        <v>1.9296207721216263</v>
      </c>
      <c r="E19" s="77">
        <f t="shared" ref="E19" si="10">(E18+B19)</f>
        <v>115884</v>
      </c>
      <c r="F19" s="74">
        <f t="shared" si="1"/>
        <v>87787</v>
      </c>
      <c r="G19" s="75">
        <f t="shared" si="2"/>
        <v>3.1244260953126668</v>
      </c>
      <c r="H19" s="84"/>
    </row>
    <row r="20" spans="1:8">
      <c r="A20" s="26">
        <v>2023</v>
      </c>
      <c r="B20" s="76">
        <v>40876</v>
      </c>
      <c r="C20" s="74">
        <f t="shared" ref="C20:C25" si="11">(B20-B16)</f>
        <v>28565</v>
      </c>
      <c r="D20" s="75">
        <f t="shared" si="9"/>
        <v>2.320282674031354</v>
      </c>
      <c r="E20" s="76">
        <f>(B20)</f>
        <v>40876</v>
      </c>
      <c r="F20" s="74">
        <f t="shared" ref="F20:F25" si="12">(E20-E16)</f>
        <v>28565</v>
      </c>
      <c r="G20" s="39">
        <f t="shared" si="2"/>
        <v>2.320282674031354</v>
      </c>
      <c r="H20" s="84"/>
    </row>
    <row r="21" spans="1:8">
      <c r="A21" s="27" t="s">
        <v>95</v>
      </c>
      <c r="B21" s="74">
        <v>40835</v>
      </c>
      <c r="C21" s="74">
        <f t="shared" si="11"/>
        <v>14658</v>
      </c>
      <c r="D21" s="75">
        <f>(C21/B17)</f>
        <v>0.5599572143484739</v>
      </c>
      <c r="E21" s="74">
        <f>(E20+B21)</f>
        <v>81711</v>
      </c>
      <c r="F21" s="74">
        <f t="shared" si="12"/>
        <v>43223</v>
      </c>
      <c r="G21" s="75">
        <f t="shared" si="2"/>
        <v>1.1230253585533154</v>
      </c>
      <c r="H21" s="84"/>
    </row>
    <row r="22" spans="1:8">
      <c r="A22" s="27" t="s">
        <v>96</v>
      </c>
      <c r="B22" s="74">
        <v>55915</v>
      </c>
      <c r="C22" s="74">
        <f t="shared" si="11"/>
        <v>12819</v>
      </c>
      <c r="D22" s="75">
        <f>(C22/B18)</f>
        <v>0.29745219974011511</v>
      </c>
      <c r="E22" s="74">
        <f>(E21+B22)</f>
        <v>137626</v>
      </c>
      <c r="F22" s="74">
        <f t="shared" si="12"/>
        <v>56042</v>
      </c>
      <c r="G22" s="75">
        <f t="shared" si="2"/>
        <v>0.68692390664836245</v>
      </c>
      <c r="H22" s="84"/>
    </row>
    <row r="23" spans="1:8">
      <c r="A23" s="27" t="s">
        <v>97</v>
      </c>
      <c r="B23" s="74">
        <v>44032</v>
      </c>
      <c r="C23" s="74">
        <f t="shared" si="11"/>
        <v>9732</v>
      </c>
      <c r="D23" s="75">
        <f t="shared" ref="D23:D24" si="13">(C23/B19)</f>
        <v>0.283731778425656</v>
      </c>
      <c r="E23" s="77">
        <f t="shared" ref="E23" si="14">(E22+B23)</f>
        <v>181658</v>
      </c>
      <c r="F23" s="74">
        <f t="shared" si="12"/>
        <v>65774</v>
      </c>
      <c r="G23" s="75">
        <f t="shared" si="2"/>
        <v>0.56758482620551587</v>
      </c>
      <c r="H23" s="84"/>
    </row>
    <row r="24" spans="1:8">
      <c r="A24" s="26">
        <v>2024</v>
      </c>
      <c r="B24" s="74">
        <v>47667</v>
      </c>
      <c r="C24" s="74">
        <f t="shared" si="11"/>
        <v>6791</v>
      </c>
      <c r="D24" s="75">
        <f t="shared" si="13"/>
        <v>0.16613660827869656</v>
      </c>
      <c r="E24" s="76">
        <f>(B24)</f>
        <v>47667</v>
      </c>
      <c r="F24" s="74">
        <f t="shared" si="12"/>
        <v>6791</v>
      </c>
      <c r="G24" s="39">
        <f t="shared" ref="G24:G25" si="15">(F24/E20)</f>
        <v>0.16613660827869656</v>
      </c>
      <c r="H24" s="84"/>
    </row>
    <row r="25" spans="1:8">
      <c r="A25" s="27" t="s">
        <v>95</v>
      </c>
      <c r="B25" s="76">
        <v>41531</v>
      </c>
      <c r="C25" s="74">
        <f t="shared" si="11"/>
        <v>696</v>
      </c>
      <c r="D25" s="75">
        <f>(C25/B21)</f>
        <v>1.7044202277458061E-2</v>
      </c>
      <c r="E25" s="74">
        <f>(E24+B25)</f>
        <v>89198</v>
      </c>
      <c r="F25" s="74">
        <f t="shared" si="12"/>
        <v>7487</v>
      </c>
      <c r="G25" s="75">
        <f t="shared" si="15"/>
        <v>9.1627810209151769E-2</v>
      </c>
    </row>
    <row r="26" spans="1:8">
      <c r="A26" s="27" t="s">
        <v>96</v>
      </c>
      <c r="B26" s="74">
        <v>38045</v>
      </c>
      <c r="C26" s="74">
        <f t="shared" ref="C26:C28" si="16">(B26-B22)</f>
        <v>-17870</v>
      </c>
      <c r="D26" s="75">
        <f>(C26/B22)</f>
        <v>-0.31959223821872484</v>
      </c>
      <c r="E26" s="74">
        <f>(E25+B26)</f>
        <v>127243</v>
      </c>
      <c r="F26" s="74">
        <f t="shared" ref="F26:F28" si="17">(E26-E22)</f>
        <v>-10383</v>
      </c>
      <c r="G26" s="75">
        <f t="shared" ref="G26:G28" si="18">(F26/E22)</f>
        <v>-7.5443593507040815E-2</v>
      </c>
    </row>
    <row r="27" spans="1:8">
      <c r="A27" s="27" t="s">
        <v>97</v>
      </c>
      <c r="B27" s="76">
        <v>25300</v>
      </c>
      <c r="C27" s="74">
        <f t="shared" si="16"/>
        <v>-18732</v>
      </c>
      <c r="D27" s="75">
        <f t="shared" ref="D27:D28" si="19">(C27/B23)</f>
        <v>-0.42541787790697677</v>
      </c>
      <c r="E27" s="77">
        <f t="shared" ref="E27" si="20">(E26+B27)</f>
        <v>152543</v>
      </c>
      <c r="F27" s="74">
        <f t="shared" si="17"/>
        <v>-29115</v>
      </c>
      <c r="G27" s="75">
        <f t="shared" si="18"/>
        <v>-0.16027370113069614</v>
      </c>
    </row>
    <row r="28" spans="1:8">
      <c r="A28" s="119">
        <v>2025</v>
      </c>
      <c r="B28" s="74">
        <v>17444</v>
      </c>
      <c r="C28" s="74">
        <f t="shared" si="16"/>
        <v>-30223</v>
      </c>
      <c r="D28" s="75">
        <f t="shared" si="19"/>
        <v>-0.63404451717120858</v>
      </c>
      <c r="E28" s="76">
        <f>(B28)</f>
        <v>17444</v>
      </c>
      <c r="F28" s="74">
        <f t="shared" si="17"/>
        <v>-30223</v>
      </c>
      <c r="G28" s="39">
        <f t="shared" si="18"/>
        <v>-0.63404451717120858</v>
      </c>
    </row>
    <row r="29" spans="1:8">
      <c r="A29" s="118"/>
      <c r="B29" s="74"/>
      <c r="C29" s="74"/>
      <c r="D29" s="75"/>
      <c r="E29" s="76"/>
      <c r="F29" s="74"/>
      <c r="G29" s="39"/>
    </row>
    <row r="30" spans="1:8" s="87" customFormat="1" ht="12">
      <c r="A30" s="8" t="s">
        <v>45</v>
      </c>
      <c r="B30" s="8"/>
      <c r="C30" s="8"/>
      <c r="D30" s="86"/>
      <c r="E30" s="8"/>
      <c r="F30" s="8"/>
      <c r="G30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344978D03BD344A9FD533C6BB8AE45" ma:contentTypeVersion="15" ma:contentTypeDescription="Create a new document." ma:contentTypeScope="" ma:versionID="df8fc062d6ac191af330451b18865a4b">
  <xsd:schema xmlns:xsd="http://www.w3.org/2001/XMLSchema" xmlns:xs="http://www.w3.org/2001/XMLSchema" xmlns:p="http://schemas.microsoft.com/office/2006/metadata/properties" xmlns:ns2="ef4eae2d-fccb-44d9-b73a-092fd6a9943b" xmlns:ns3="7bbf1fce-f000-455f-8739-3e0693b37b25" targetNamespace="http://schemas.microsoft.com/office/2006/metadata/properties" ma:root="true" ma:fieldsID="35faeeaa5b19ca8ddce1297fcc86c2a6" ns2:_="" ns3:_="">
    <xsd:import namespace="ef4eae2d-fccb-44d9-b73a-092fd6a9943b"/>
    <xsd:import namespace="7bbf1fce-f000-455f-8739-3e0693b37b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4eae2d-fccb-44d9-b73a-092fd6a99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0a37a74-7dbe-40ee-9340-662874fdd9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bf1fce-f000-455f-8739-3e0693b37b2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6d5165e-45c0-4020-808c-04b615063360}" ma:internalName="TaxCatchAll" ma:showField="CatchAllData" ma:web="7bbf1fce-f000-455f-8739-3e0693b37b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4eae2d-fccb-44d9-b73a-092fd6a9943b">
      <Terms xmlns="http://schemas.microsoft.com/office/infopath/2007/PartnerControls"/>
    </lcf76f155ced4ddcb4097134ff3c332f>
    <TaxCatchAll xmlns="7bbf1fce-f000-455f-8739-3e0693b37b25" xsi:nil="true"/>
  </documentManagement>
</p:properties>
</file>

<file path=customXml/itemProps1.xml><?xml version="1.0" encoding="utf-8"?>
<ds:datastoreItem xmlns:ds="http://schemas.openxmlformats.org/officeDocument/2006/customXml" ds:itemID="{CE3ED354-D418-4C7A-8FB3-DC33E6D97389}"/>
</file>

<file path=customXml/itemProps2.xml><?xml version="1.0" encoding="utf-8"?>
<ds:datastoreItem xmlns:ds="http://schemas.openxmlformats.org/officeDocument/2006/customXml" ds:itemID="{8683EA74-A325-49C3-9398-1BC29A20557E}"/>
</file>

<file path=customXml/itemProps3.xml><?xml version="1.0" encoding="utf-8"?>
<ds:datastoreItem xmlns:ds="http://schemas.openxmlformats.org/officeDocument/2006/customXml" ds:itemID="{C9476693-30FB-48EE-B493-D2C171FD32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permits</vt:lpstr>
      <vt:lpstr>housing starts</vt:lpstr>
      <vt:lpstr>investment</vt:lpstr>
      <vt:lpstr>construction GDP</vt:lpstr>
      <vt:lpstr>major projects</vt:lpstr>
      <vt:lpstr>labour market</vt:lpstr>
      <vt:lpstr>bcpi</vt:lpstr>
      <vt:lpstr>CPI Edm</vt:lpstr>
      <vt:lpstr>net migration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dcterms:created xsi:type="dcterms:W3CDTF">2024-05-03T16:42:48Z</dcterms:created>
  <dcterms:modified xsi:type="dcterms:W3CDTF">2025-06-25T19:22:43Z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0x01010040344978D03BD344A9FD533C6BB8AE45</vt:lpwstr>
  </property>
</Properties>
</file>