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0" yWindow="4092" windowWidth="21600" windowHeight="11388" activeTab="9"/>
  </bookViews>
  <sheets>
    <sheet name="permits" sheetId="2" r:id="rId1"/>
    <sheet name="housing starts" sheetId="3" r:id="rId2"/>
    <sheet name="investment" sheetId="5" r:id="rId3"/>
    <sheet name="construction GDP" sheetId="7" r:id="rId4"/>
    <sheet name="major projects" sheetId="9" r:id="rId5"/>
    <sheet name="labour market" sheetId="4" r:id="rId6"/>
    <sheet name="avg. earnings" sheetId="10" r:id="rId7"/>
    <sheet name="bcpi" sheetId="1" r:id="rId8"/>
    <sheet name="CPI Edm" sheetId="8" r:id="rId9"/>
    <sheet name="net migration" sheetId="6" r:id="rId10"/>
  </sheets>
  <calcPr calcId="125725"/>
</workbook>
</file>

<file path=xl/calcChain.xml><?xml version="1.0" encoding="utf-8"?>
<calcChain xmlns="http://schemas.openxmlformats.org/spreadsheetml/2006/main">
  <c r="N5" i="10"/>
  <c r="N4"/>
  <c r="N6"/>
  <c r="H7"/>
  <c r="N7" l="1"/>
  <c r="H15" i="5" l="1"/>
  <c r="G15"/>
  <c r="F15"/>
  <c r="H8"/>
  <c r="G8"/>
  <c r="F8"/>
  <c r="N14"/>
  <c r="N13"/>
  <c r="N12"/>
  <c r="N6"/>
  <c r="N5"/>
  <c r="N7"/>
  <c r="I7" i="3" l="1"/>
  <c r="H7"/>
  <c r="G7"/>
  <c r="N17"/>
  <c r="N16"/>
  <c r="N11"/>
  <c r="N10"/>
  <c r="N5"/>
  <c r="N4"/>
  <c r="N22"/>
  <c r="N23"/>
  <c r="I25"/>
  <c r="H25"/>
  <c r="G25"/>
  <c r="I19"/>
  <c r="H19"/>
  <c r="G19"/>
  <c r="I13"/>
  <c r="H13"/>
  <c r="G13"/>
  <c r="F25" i="6" l="1"/>
  <c r="G25" s="1"/>
  <c r="E25"/>
  <c r="C25"/>
  <c r="D25" s="1"/>
  <c r="F15" i="9"/>
  <c r="D15"/>
  <c r="I15"/>
  <c r="J15" s="1"/>
  <c r="J14"/>
  <c r="J13"/>
  <c r="J12"/>
  <c r="J11"/>
  <c r="J10"/>
  <c r="J9"/>
  <c r="J8"/>
  <c r="J7"/>
  <c r="J6"/>
  <c r="G7" i="10"/>
  <c r="F7"/>
  <c r="E7"/>
  <c r="D7"/>
  <c r="C7"/>
  <c r="B7"/>
  <c r="O5"/>
  <c r="O4"/>
  <c r="I37" i="2"/>
  <c r="H37"/>
  <c r="G37"/>
  <c r="N36"/>
  <c r="N35"/>
  <c r="N34"/>
  <c r="I29"/>
  <c r="H29"/>
  <c r="G29"/>
  <c r="N28"/>
  <c r="N27"/>
  <c r="N26"/>
  <c r="N7" l="1"/>
  <c r="N6"/>
  <c r="N5"/>
  <c r="N21"/>
  <c r="N20"/>
  <c r="N19"/>
  <c r="H8"/>
  <c r="G8"/>
  <c r="F8"/>
  <c r="H22"/>
  <c r="G22"/>
  <c r="F22"/>
  <c r="N13"/>
  <c r="N12"/>
  <c r="N14"/>
  <c r="H15"/>
  <c r="G15"/>
  <c r="F15"/>
  <c r="I8" i="4"/>
  <c r="H8"/>
  <c r="G8"/>
  <c r="I15"/>
  <c r="H15"/>
  <c r="G15"/>
  <c r="E15" i="5" l="1"/>
  <c r="E8"/>
  <c r="E24" i="6" l="1"/>
  <c r="C24"/>
  <c r="D24" s="1"/>
  <c r="E22" i="2"/>
  <c r="F37"/>
  <c r="F29"/>
  <c r="E29"/>
  <c r="E37"/>
  <c r="E15" l="1"/>
  <c r="E8"/>
  <c r="N24" i="3" l="1"/>
  <c r="N18"/>
  <c r="N12"/>
  <c r="N6"/>
  <c r="F25"/>
  <c r="F19" l="1"/>
  <c r="F13"/>
  <c r="F7"/>
  <c r="G14" i="9"/>
  <c r="G13"/>
  <c r="G12"/>
  <c r="G11"/>
  <c r="G10"/>
  <c r="G9"/>
  <c r="G8"/>
  <c r="G7"/>
  <c r="G6"/>
  <c r="D15" i="5"/>
  <c r="C15"/>
  <c r="B15"/>
  <c r="O13"/>
  <c r="O12"/>
  <c r="F15" i="4"/>
  <c r="E15"/>
  <c r="F8"/>
  <c r="E8"/>
  <c r="E25" i="3"/>
  <c r="D25"/>
  <c r="C25"/>
  <c r="B25"/>
  <c r="N25"/>
  <c r="O23"/>
  <c r="E19"/>
  <c r="D19"/>
  <c r="C19"/>
  <c r="B19"/>
  <c r="N19"/>
  <c r="O17"/>
  <c r="O16"/>
  <c r="N15" i="5" l="1"/>
  <c r="O22" i="3"/>
  <c r="D22" i="2"/>
  <c r="C22"/>
  <c r="B22"/>
  <c r="O20"/>
  <c r="O19"/>
  <c r="D15"/>
  <c r="C15"/>
  <c r="B15"/>
  <c r="N15"/>
  <c r="O13"/>
  <c r="O12"/>
  <c r="N22" l="1"/>
  <c r="F14" i="9" l="1"/>
  <c r="F13"/>
  <c r="F12"/>
  <c r="F11"/>
  <c r="F10"/>
  <c r="F9"/>
  <c r="F8"/>
  <c r="F7"/>
  <c r="F6"/>
  <c r="D14"/>
  <c r="D13"/>
  <c r="D12"/>
  <c r="D11"/>
  <c r="D10"/>
  <c r="D9"/>
  <c r="D8"/>
  <c r="D7"/>
  <c r="D6"/>
  <c r="E15"/>
  <c r="G15" s="1"/>
  <c r="C15"/>
  <c r="N5" i="8"/>
  <c r="N4"/>
  <c r="N3"/>
  <c r="C13" i="7" l="1"/>
  <c r="C12"/>
  <c r="C11"/>
  <c r="C10"/>
  <c r="C9"/>
  <c r="C8"/>
  <c r="C7"/>
  <c r="C6"/>
  <c r="C23" i="6"/>
  <c r="D23" s="1"/>
  <c r="C22"/>
  <c r="D22" s="1"/>
  <c r="C21"/>
  <c r="D21" s="1"/>
  <c r="E20"/>
  <c r="C20"/>
  <c r="D20" s="1"/>
  <c r="C19"/>
  <c r="D19" s="1"/>
  <c r="C18"/>
  <c r="D18" s="1"/>
  <c r="C17"/>
  <c r="D17" s="1"/>
  <c r="E16"/>
  <c r="C16"/>
  <c r="D16" s="1"/>
  <c r="C15"/>
  <c r="D15" s="1"/>
  <c r="C14"/>
  <c r="D14" s="1"/>
  <c r="C13"/>
  <c r="D13" s="1"/>
  <c r="E12"/>
  <c r="E13" s="1"/>
  <c r="C12"/>
  <c r="D12" s="1"/>
  <c r="C11"/>
  <c r="D11" s="1"/>
  <c r="C10"/>
  <c r="D10" s="1"/>
  <c r="C9"/>
  <c r="D9" s="1"/>
  <c r="E8"/>
  <c r="E9" s="1"/>
  <c r="C8"/>
  <c r="D8" s="1"/>
  <c r="C7"/>
  <c r="D7" s="1"/>
  <c r="C6"/>
  <c r="D6" s="1"/>
  <c r="C5"/>
  <c r="D5" s="1"/>
  <c r="E4"/>
  <c r="C4"/>
  <c r="D4" s="1"/>
  <c r="F20" l="1"/>
  <c r="G20" s="1"/>
  <c r="F8"/>
  <c r="G8" s="1"/>
  <c r="E21"/>
  <c r="E22" s="1"/>
  <c r="F24"/>
  <c r="G24" s="1"/>
  <c r="E5"/>
  <c r="E6" s="1"/>
  <c r="F6" s="1"/>
  <c r="G6" s="1"/>
  <c r="F4"/>
  <c r="G4" s="1"/>
  <c r="E14"/>
  <c r="F13"/>
  <c r="G13" s="1"/>
  <c r="E10"/>
  <c r="F12"/>
  <c r="G12" s="1"/>
  <c r="F16"/>
  <c r="G16" s="1"/>
  <c r="E17"/>
  <c r="E7" l="1"/>
  <c r="F7" s="1"/>
  <c r="G7" s="1"/>
  <c r="F5"/>
  <c r="G5" s="1"/>
  <c r="F9"/>
  <c r="G9" s="1"/>
  <c r="F14"/>
  <c r="G14" s="1"/>
  <c r="E15"/>
  <c r="E18"/>
  <c r="F22" s="1"/>
  <c r="G22" s="1"/>
  <c r="F17"/>
  <c r="G17" s="1"/>
  <c r="F10"/>
  <c r="G10" s="1"/>
  <c r="E11"/>
  <c r="F11" s="1"/>
  <c r="G11" s="1"/>
  <c r="E23"/>
  <c r="F21"/>
  <c r="G21" s="1"/>
  <c r="F15" l="1"/>
  <c r="G15" s="1"/>
  <c r="E19"/>
  <c r="F19" s="1"/>
  <c r="G19" s="1"/>
  <c r="F18"/>
  <c r="G18" s="1"/>
  <c r="F23" l="1"/>
  <c r="G23" s="1"/>
  <c r="D8" i="5" l="1"/>
  <c r="C8"/>
  <c r="B8"/>
  <c r="O6"/>
  <c r="O5"/>
  <c r="D15" i="4"/>
  <c r="C15"/>
  <c r="B15"/>
  <c r="N15" s="1"/>
  <c r="N14"/>
  <c r="N13"/>
  <c r="N12"/>
  <c r="D8"/>
  <c r="C8"/>
  <c r="B8"/>
  <c r="N8" s="1"/>
  <c r="N21"/>
  <c r="N20"/>
  <c r="N19"/>
  <c r="N7"/>
  <c r="N6"/>
  <c r="N5"/>
  <c r="N8" i="5" l="1"/>
  <c r="D8" i="2"/>
  <c r="C8"/>
  <c r="B8"/>
  <c r="O35"/>
  <c r="O34"/>
  <c r="O27"/>
  <c r="O26"/>
  <c r="O6"/>
  <c r="O5"/>
  <c r="N37" l="1"/>
  <c r="N8"/>
  <c r="D37"/>
  <c r="C37"/>
  <c r="B37"/>
  <c r="D29"/>
  <c r="C29"/>
  <c r="B29"/>
  <c r="N29" l="1"/>
  <c r="E13" i="3" l="1"/>
  <c r="D13"/>
  <c r="C13"/>
  <c r="B13"/>
  <c r="E7"/>
  <c r="D7"/>
  <c r="C7"/>
  <c r="B7"/>
  <c r="N7"/>
  <c r="N13" l="1"/>
  <c r="O11"/>
  <c r="O10"/>
  <c r="O5"/>
  <c r="O4"/>
  <c r="N13" i="1" l="1"/>
  <c r="N7"/>
  <c r="N12"/>
  <c r="N11"/>
  <c r="N10"/>
  <c r="N6"/>
  <c r="N5"/>
  <c r="N4"/>
</calcChain>
</file>

<file path=xl/sharedStrings.xml><?xml version="1.0" encoding="utf-8"?>
<sst xmlns="http://schemas.openxmlformats.org/spreadsheetml/2006/main" count="223" uniqueCount="91">
  <si>
    <t>RESIDENTIAL BUILDING CONSTRUCTION PRICE INDEX (yr/yr % Chng.) - EDMONTON</t>
  </si>
  <si>
    <t>NON-RESIDENTIAL BUILDING CONSTRUCTION PRICE INDEX (yr/yr % Chng.) - EDMONTON</t>
  </si>
  <si>
    <t xml:space="preserve">Source: Statistics Canada </t>
  </si>
  <si>
    <r>
      <t>The Building Construction Price Indexes (BCPI)  measure change over time in the prices that contractors charge to construct a range of new commercial, institutional, industrial and residential buildings.</t>
    </r>
    <r>
      <rPr>
        <sz val="8"/>
        <color rgb="FF333333"/>
        <rFont val="Arial"/>
        <family val="2"/>
      </rPr>
      <t xml:space="preserve"> </t>
    </r>
  </si>
  <si>
    <t>The contractor's price reflects the value of all materials, labour, equipment, overhead and profit to construct a new building. It excludes value added taxes and any costs for land, land assembly, building design, land development and real estate fees.</t>
  </si>
  <si>
    <t>It excludes value added taxes and any costs for land, land assembly, building design, land development and real estate fees.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</si>
  <si>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</si>
  <si>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</si>
  <si>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</si>
  <si>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</si>
  <si>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</si>
  <si>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</si>
  <si>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</si>
  <si>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</si>
  <si>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</si>
  <si>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</si>
  <si>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</si>
  <si>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</si>
  <si>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</si>
  <si>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BUILDING PERMIT VALUES (X$000)</t>
  </si>
  <si>
    <t>Year</t>
  </si>
  <si>
    <t xml:space="preserve">To Date </t>
  </si>
  <si>
    <t xml:space="preserve">Edmonton City </t>
  </si>
  <si>
    <t>NUMBER OF BUILDING PERMITS</t>
  </si>
  <si>
    <t>yr/yr % chng.</t>
  </si>
  <si>
    <t>Source: CMHC</t>
  </si>
  <si>
    <t>Source: Statistics Canada</t>
  </si>
  <si>
    <t>Source: City of Edmonton</t>
  </si>
  <si>
    <t>Total</t>
  </si>
  <si>
    <t>Average</t>
  </si>
  <si>
    <t>CONSTRUCTION LABOUR MARKET</t>
  </si>
  <si>
    <t>EMPLOYMENT IN CONSTRUCTION - ALBERTA  (X,000)</t>
  </si>
  <si>
    <t>EMPLOYMENT IN CONSTRUCTION - EDMONTON CMA  (X,000)</t>
  </si>
  <si>
    <t>Residential &amp; non-residential combined</t>
  </si>
  <si>
    <t>INVESTMENT IN BUILDING CONSTRUCTION (X$000)</t>
  </si>
  <si>
    <t>Residential &amp; non-residential construction combined</t>
  </si>
  <si>
    <t xml:space="preserve">Chained (2017) dollars </t>
  </si>
  <si>
    <t xml:space="preserve">Construction </t>
  </si>
  <si>
    <t xml:space="preserve">Alberta Gross domestic product (GDP) at basic prices (x 1,000,000) </t>
  </si>
  <si>
    <t xml:space="preserve">% of </t>
  </si>
  <si>
    <t>All Indus.</t>
  </si>
  <si>
    <t>Alberta Total Net Migration</t>
  </si>
  <si>
    <t>Net chng.</t>
  </si>
  <si>
    <t>% chng.</t>
  </si>
  <si>
    <t>YTD</t>
  </si>
  <si>
    <t>% change</t>
  </si>
  <si>
    <t>INFLATION RATE - EDMONTON CMA (CPI Composite - All Items - yr/yr % Chng.)</t>
  </si>
  <si>
    <t xml:space="preserve">Source: Statistics Canada CANSIM Table: 36-10-0402-01 </t>
  </si>
  <si>
    <t xml:space="preserve">Source: Statistics Canada, Alta TBF Qly Demog. Estimates </t>
  </si>
  <si>
    <t xml:space="preserve">Unadjusted for seasonality </t>
  </si>
  <si>
    <t xml:space="preserve"> Building Construction Price Indexes (BCPI)</t>
  </si>
  <si>
    <t>CONSTRUCTION UNEMPLOYMENT RATE - ALBERTA (%)</t>
  </si>
  <si>
    <t>Sector</t>
  </si>
  <si>
    <t xml:space="preserve">Projects </t>
  </si>
  <si>
    <t>Estimated</t>
  </si>
  <si>
    <t>Commercial</t>
  </si>
  <si>
    <t>Industrial</t>
  </si>
  <si>
    <t>Infrastructure</t>
  </si>
  <si>
    <t>Oil, Gas &amp; Pipelines</t>
  </si>
  <si>
    <t>Power</t>
  </si>
  <si>
    <t>Residential</t>
  </si>
  <si>
    <t>Retail</t>
  </si>
  <si>
    <t xml:space="preserve">Tourism &amp; Recreation </t>
  </si>
  <si>
    <t>Cost ($millions)</t>
  </si>
  <si>
    <t xml:space="preserve">Source: </t>
  </si>
  <si>
    <t xml:space="preserve">Major Projects - City of Edmonton </t>
  </si>
  <si>
    <t>https://majorprojects.alberta.ca/#/</t>
  </si>
  <si>
    <t>Proposed or under construction</t>
  </si>
  <si>
    <t>Intuitional &amp; Mixed Use</t>
  </si>
  <si>
    <t xml:space="preserve">% </t>
  </si>
  <si>
    <t>Residential &amp; non-residential values combined</t>
  </si>
  <si>
    <t>Edmonton CMA - Total Permits</t>
  </si>
  <si>
    <t>Edmonton CMA - Residential Permits</t>
  </si>
  <si>
    <t>Edmonton CMA - Non-residential Permits</t>
  </si>
  <si>
    <t>Edmonton City - Total Starts</t>
  </si>
  <si>
    <t>HOUSING STARTS (Units)</t>
  </si>
  <si>
    <t>Edmonton CMA  - Total</t>
  </si>
  <si>
    <t xml:space="preserve">Edmonton CMA - Single-detached </t>
  </si>
  <si>
    <t>Edmonton CMA - Multi-family *</t>
  </si>
  <si>
    <t>* Multifamily = semi + row + apartment units</t>
  </si>
  <si>
    <t xml:space="preserve">Edmonton CMA - Total </t>
  </si>
  <si>
    <t xml:space="preserve">Edmonton CMA - Residential  </t>
  </si>
  <si>
    <t>May 2024</t>
  </si>
  <si>
    <t xml:space="preserve">% chng. </t>
  </si>
  <si>
    <t>New Construction</t>
  </si>
  <si>
    <t>Jul.</t>
  </si>
  <si>
    <t>Aug.</t>
  </si>
  <si>
    <t>AVERAGE WEEKLY EARNINGS - CONSTRUCTION (ALBERTA)</t>
  </si>
  <si>
    <t>Valued at &gt;$5 million</t>
  </si>
  <si>
    <t>August 2024</t>
  </si>
  <si>
    <t xml:space="preserve">Jul. 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</si>
</sst>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0.0"/>
    <numFmt numFmtId="166" formatCode="&quot;$&quot;#,##0"/>
    <numFmt numFmtId="167" formatCode="&quot;$&quot;#,##0.0"/>
  </numFmts>
  <fonts count="29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i/>
      <sz val="8"/>
      <color rgb="FF333333"/>
      <name val="Arial"/>
      <family val="2"/>
    </font>
    <font>
      <sz val="8"/>
      <color rgb="FF333333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u/>
      <sz val="11"/>
      <color theme="10"/>
      <name val="Calibri"/>
      <family val="2"/>
    </font>
    <font>
      <i/>
      <sz val="10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theme="0" tint="-0.14999847407452621"/>
      <name val="Arial"/>
      <family val="2"/>
    </font>
    <font>
      <sz val="10"/>
      <color theme="0" tint="-0.249977111117893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23" fillId="0" borderId="0" applyFont="0" applyFill="0" applyBorder="0" applyAlignment="0" applyProtection="0"/>
  </cellStyleXfs>
  <cellXfs count="107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1" fillId="0" borderId="0" xfId="0" applyFont="1"/>
    <xf numFmtId="3" fontId="2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7" fillId="0" borderId="0" xfId="0" applyFont="1"/>
    <xf numFmtId="0" fontId="8" fillId="2" borderId="0" xfId="0" applyFont="1" applyFill="1"/>
    <xf numFmtId="0" fontId="10" fillId="2" borderId="0" xfId="0" applyFont="1" applyFill="1"/>
    <xf numFmtId="0" fontId="10" fillId="0" borderId="0" xfId="0" applyFont="1"/>
    <xf numFmtId="0" fontId="2" fillId="0" borderId="3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2" fillId="0" borderId="0" xfId="0" applyFont="1"/>
    <xf numFmtId="3" fontId="2" fillId="3" borderId="2" xfId="0" applyNumberFormat="1" applyFont="1" applyFill="1" applyBorder="1" applyAlignment="1">
      <alignment horizontal="center"/>
    </xf>
    <xf numFmtId="3" fontId="13" fillId="3" borderId="2" xfId="0" applyNumberFormat="1" applyFont="1" applyFill="1" applyBorder="1" applyAlignment="1">
      <alignment horizontal="center"/>
    </xf>
    <xf numFmtId="0" fontId="14" fillId="0" borderId="0" xfId="0" applyFont="1"/>
    <xf numFmtId="0" fontId="2" fillId="0" borderId="4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0" fontId="13" fillId="0" borderId="3" xfId="0" applyFont="1" applyBorder="1"/>
    <xf numFmtId="0" fontId="4" fillId="0" borderId="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6" fillId="0" borderId="0" xfId="0" applyFont="1"/>
    <xf numFmtId="3" fontId="0" fillId="0" borderId="0" xfId="0" applyNumberFormat="1" applyAlignment="1">
      <alignment horizontal="center"/>
    </xf>
    <xf numFmtId="166" fontId="0" fillId="0" borderId="0" xfId="0" applyNumberFormat="1"/>
    <xf numFmtId="166" fontId="2" fillId="0" borderId="2" xfId="0" applyNumberFormat="1" applyFont="1" applyBorder="1" applyAlignment="1">
      <alignment horizontal="center"/>
    </xf>
    <xf numFmtId="165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7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0" fontId="18" fillId="0" borderId="0" xfId="0" applyFont="1"/>
    <xf numFmtId="0" fontId="10" fillId="5" borderId="0" xfId="0" applyFont="1" applyFill="1"/>
    <xf numFmtId="0" fontId="0" fillId="0" borderId="0" xfId="0" applyAlignment="1">
      <alignment horizontal="left"/>
    </xf>
    <xf numFmtId="0" fontId="15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7" fontId="2" fillId="0" borderId="0" xfId="0" applyNumberFormat="1" applyFont="1" applyAlignment="1">
      <alignment horizontal="center"/>
    </xf>
    <xf numFmtId="167" fontId="15" fillId="0" borderId="0" xfId="0" applyNumberFormat="1" applyFont="1" applyAlignment="1">
      <alignment horizontal="center"/>
    </xf>
    <xf numFmtId="3" fontId="0" fillId="0" borderId="2" xfId="0" applyNumberFormat="1" applyBorder="1" applyAlignment="1">
      <alignment horizontal="center"/>
    </xf>
    <xf numFmtId="0" fontId="7" fillId="2" borderId="0" xfId="0" applyFont="1" applyFill="1"/>
    <xf numFmtId="0" fontId="0" fillId="2" borderId="0" xfId="0" applyFill="1"/>
    <xf numFmtId="3" fontId="5" fillId="0" borderId="2" xfId="0" applyNumberFormat="1" applyFont="1" applyBorder="1" applyAlignment="1">
      <alignment horizontal="center"/>
    </xf>
    <xf numFmtId="166" fontId="2" fillId="0" borderId="2" xfId="0" applyNumberFormat="1" applyFont="1" applyBorder="1"/>
    <xf numFmtId="166" fontId="2" fillId="3" borderId="2" xfId="0" applyNumberFormat="1" applyFont="1" applyFill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17" fontId="15" fillId="0" borderId="0" xfId="0" quotePrefix="1" applyNumberFormat="1" applyFont="1" applyAlignment="1">
      <alignment horizontal="center"/>
    </xf>
    <xf numFmtId="0" fontId="2" fillId="2" borderId="0" xfId="0" applyFont="1" applyFill="1"/>
    <xf numFmtId="164" fontId="15" fillId="0" borderId="0" xfId="0" applyNumberFormat="1" applyFont="1" applyAlignment="1">
      <alignment horizontal="center"/>
    </xf>
    <xf numFmtId="17" fontId="0" fillId="0" borderId="0" xfId="0" applyNumberFormat="1" applyAlignment="1">
      <alignment horizontal="center"/>
    </xf>
    <xf numFmtId="17" fontId="0" fillId="0" borderId="0" xfId="0" applyNumberFormat="1"/>
    <xf numFmtId="166" fontId="2" fillId="0" borderId="0" xfId="0" applyNumberFormat="1" applyFont="1" applyAlignment="1">
      <alignment horizontal="center"/>
    </xf>
    <xf numFmtId="166" fontId="2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4" fillId="4" borderId="0" xfId="0" applyNumberFormat="1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43" fontId="4" fillId="0" borderId="2" xfId="5" applyFont="1" applyBorder="1" applyAlignment="1">
      <alignment horizontal="center"/>
    </xf>
    <xf numFmtId="0" fontId="7" fillId="0" borderId="3" xfId="0" applyFont="1" applyBorder="1"/>
    <xf numFmtId="0" fontId="24" fillId="0" borderId="0" xfId="1" applyFont="1" applyAlignment="1" applyProtection="1"/>
    <xf numFmtId="17" fontId="2" fillId="0" borderId="0" xfId="0" quotePrefix="1" applyNumberFormat="1" applyFont="1"/>
    <xf numFmtId="0" fontId="13" fillId="0" borderId="0" xfId="0" applyFont="1"/>
    <xf numFmtId="164" fontId="2" fillId="0" borderId="0" xfId="0" applyNumberFormat="1" applyFont="1"/>
    <xf numFmtId="0" fontId="2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164" fontId="7" fillId="0" borderId="0" xfId="0" applyNumberFormat="1" applyFont="1"/>
    <xf numFmtId="0" fontId="28" fillId="0" borderId="0" xfId="0" applyFont="1"/>
    <xf numFmtId="3" fontId="0" fillId="0" borderId="0" xfId="0" applyNumberFormat="1"/>
    <xf numFmtId="3" fontId="14" fillId="0" borderId="0" xfId="0" applyNumberFormat="1" applyFont="1"/>
    <xf numFmtId="166" fontId="4" fillId="0" borderId="2" xfId="0" applyNumberFormat="1" applyFont="1" applyBorder="1" applyAlignment="1">
      <alignment horizontal="center"/>
    </xf>
    <xf numFmtId="3" fontId="2" fillId="0" borderId="0" xfId="0" applyNumberFormat="1" applyFont="1"/>
  </cellXfs>
  <cellStyles count="6">
    <cellStyle name="Comma" xfId="5" builtinId="3"/>
    <cellStyle name="Comma 2" xfId="2"/>
    <cellStyle name="Currency 2" xfId="3"/>
    <cellStyle name="Hyperlink" xfId="1" builtinId="8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ajorprojects.alberta.ca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R29" sqref="R29"/>
    </sheetView>
  </sheetViews>
  <sheetFormatPr defaultRowHeight="14.4"/>
  <cols>
    <col min="1" max="1" width="11.33203125" customWidth="1"/>
    <col min="2" max="13" width="8.88671875" style="55"/>
    <col min="14" max="15" width="9.109375" style="55" bestFit="1" customWidth="1"/>
  </cols>
  <sheetData>
    <row r="1" spans="1:23" ht="15.6">
      <c r="A1" s="21" t="s">
        <v>19</v>
      </c>
      <c r="B1" s="19"/>
      <c r="C1" s="19"/>
      <c r="D1" s="19"/>
      <c r="E1" s="19"/>
    </row>
    <row r="2" spans="1:23" ht="15.6">
      <c r="A2" s="8"/>
      <c r="F2" s="19"/>
      <c r="G2" s="19"/>
      <c r="H2" s="19"/>
      <c r="I2" s="19"/>
      <c r="J2" s="19"/>
      <c r="K2" s="19"/>
      <c r="L2" s="19"/>
      <c r="M2" s="19"/>
      <c r="N2" s="22" t="s">
        <v>20</v>
      </c>
      <c r="O2" s="19"/>
    </row>
    <row r="3" spans="1:23" ht="15.6">
      <c r="A3" s="18"/>
      <c r="B3" s="22" t="s">
        <v>6</v>
      </c>
      <c r="C3" s="22" t="s">
        <v>7</v>
      </c>
      <c r="D3" s="22" t="s">
        <v>8</v>
      </c>
      <c r="E3" s="22" t="s">
        <v>9</v>
      </c>
      <c r="F3" s="22" t="s">
        <v>10</v>
      </c>
      <c r="G3" s="22" t="s">
        <v>11</v>
      </c>
      <c r="H3" s="22" t="s">
        <v>12</v>
      </c>
      <c r="I3" s="22" t="s">
        <v>13</v>
      </c>
      <c r="J3" s="22" t="s">
        <v>14</v>
      </c>
      <c r="K3" s="22" t="s">
        <v>15</v>
      </c>
      <c r="L3" s="22" t="s">
        <v>16</v>
      </c>
      <c r="M3" s="22" t="s">
        <v>17</v>
      </c>
      <c r="N3" s="22" t="s">
        <v>21</v>
      </c>
      <c r="O3" s="22" t="s">
        <v>18</v>
      </c>
    </row>
    <row r="4" spans="1:23">
      <c r="A4" s="23" t="s">
        <v>71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 t="s">
        <v>85</v>
      </c>
      <c r="O4" s="10" t="s">
        <v>28</v>
      </c>
    </row>
    <row r="5" spans="1:23">
      <c r="A5" s="2">
        <v>2022</v>
      </c>
      <c r="B5" s="9">
        <v>295031</v>
      </c>
      <c r="C5" s="9">
        <v>321025</v>
      </c>
      <c r="D5" s="9">
        <v>429926</v>
      </c>
      <c r="E5" s="9">
        <v>301891</v>
      </c>
      <c r="F5" s="9">
        <v>744206</v>
      </c>
      <c r="G5" s="9">
        <v>560557</v>
      </c>
      <c r="H5" s="9">
        <v>479609</v>
      </c>
      <c r="I5" s="9">
        <v>609585</v>
      </c>
      <c r="J5" s="9">
        <v>472034</v>
      </c>
      <c r="K5" s="9">
        <v>352194</v>
      </c>
      <c r="L5" s="9">
        <v>369129</v>
      </c>
      <c r="M5" s="9">
        <v>203953</v>
      </c>
      <c r="N5" s="9">
        <f t="shared" ref="N5:N7" si="0">SUM(B5:H5)</f>
        <v>3132245</v>
      </c>
      <c r="O5" s="9">
        <f>SUM(B5:M5)</f>
        <v>5139140</v>
      </c>
    </row>
    <row r="6" spans="1:23">
      <c r="A6" s="2">
        <v>2023</v>
      </c>
      <c r="B6" s="9">
        <v>178121</v>
      </c>
      <c r="C6" s="9">
        <v>334519</v>
      </c>
      <c r="D6" s="9">
        <v>407058</v>
      </c>
      <c r="E6" s="9">
        <v>286702</v>
      </c>
      <c r="F6" s="9">
        <v>397947</v>
      </c>
      <c r="G6" s="9">
        <v>574048</v>
      </c>
      <c r="H6" s="9">
        <v>429671</v>
      </c>
      <c r="I6" s="9">
        <v>422968</v>
      </c>
      <c r="J6" s="9">
        <v>445621</v>
      </c>
      <c r="K6" s="9">
        <v>454685</v>
      </c>
      <c r="L6" s="9">
        <v>635177</v>
      </c>
      <c r="M6" s="9">
        <v>345355</v>
      </c>
      <c r="N6" s="9">
        <f t="shared" si="0"/>
        <v>2608066</v>
      </c>
      <c r="O6" s="9">
        <f>SUM(B6:M6)</f>
        <v>4911872</v>
      </c>
    </row>
    <row r="7" spans="1:23">
      <c r="A7" s="2">
        <v>2024</v>
      </c>
      <c r="B7" s="9">
        <v>511028</v>
      </c>
      <c r="C7" s="9">
        <v>400925</v>
      </c>
      <c r="D7" s="9">
        <v>557901</v>
      </c>
      <c r="E7" s="9">
        <v>503182</v>
      </c>
      <c r="F7" s="9">
        <v>709867</v>
      </c>
      <c r="G7" s="9">
        <v>521966</v>
      </c>
      <c r="H7" s="20">
        <v>632274</v>
      </c>
      <c r="I7" s="90"/>
      <c r="J7" s="90"/>
      <c r="K7" s="20"/>
      <c r="L7" s="20"/>
      <c r="M7" s="20"/>
      <c r="N7" s="9">
        <f t="shared" si="0"/>
        <v>3837143</v>
      </c>
      <c r="O7" s="25"/>
    </row>
    <row r="8" spans="1:23">
      <c r="A8" s="30" t="s">
        <v>24</v>
      </c>
      <c r="B8" s="29">
        <f t="shared" ref="B8" si="1">(B7-B6)/B6</f>
        <v>1.868993549328827</v>
      </c>
      <c r="C8" s="29">
        <f t="shared" ref="C8" si="2">(C7-C6)/C6</f>
        <v>0.19851189319590218</v>
      </c>
      <c r="D8" s="29">
        <f t="shared" ref="D8:H8" si="3">(D7-D6)/D6</f>
        <v>0.37056881328950664</v>
      </c>
      <c r="E8" s="29">
        <f t="shared" si="3"/>
        <v>0.75506972396425553</v>
      </c>
      <c r="F8" s="29">
        <f t="shared" si="3"/>
        <v>0.78382297140071422</v>
      </c>
      <c r="G8" s="29">
        <f t="shared" si="3"/>
        <v>-9.0727604660237465E-2</v>
      </c>
      <c r="H8" s="29">
        <f t="shared" si="3"/>
        <v>0.47153054313649279</v>
      </c>
      <c r="I8" s="29"/>
      <c r="J8" s="29"/>
      <c r="K8" s="29"/>
      <c r="L8" s="29"/>
      <c r="M8" s="29"/>
      <c r="N8" s="29">
        <f t="shared" ref="N8" si="4">(N7-N6)/N6</f>
        <v>0.47125992977171588</v>
      </c>
      <c r="O8" s="25"/>
      <c r="R8" s="77"/>
      <c r="S8" s="48"/>
      <c r="T8" s="48"/>
      <c r="U8" s="48"/>
      <c r="V8" s="48"/>
      <c r="W8" s="48"/>
    </row>
    <row r="9" spans="1:23">
      <c r="A9" s="13" t="s">
        <v>26</v>
      </c>
      <c r="R9" s="77"/>
      <c r="S9" s="48"/>
      <c r="T9" s="48"/>
      <c r="U9" s="48"/>
      <c r="V9" s="48"/>
      <c r="W9" s="48"/>
    </row>
    <row r="10" spans="1:23">
      <c r="A10" s="13"/>
      <c r="N10" s="10" t="s">
        <v>44</v>
      </c>
      <c r="R10" s="77"/>
      <c r="S10" s="48"/>
      <c r="T10" s="48"/>
      <c r="U10" s="48"/>
      <c r="V10" s="48"/>
      <c r="W10" s="48"/>
    </row>
    <row r="11" spans="1:23">
      <c r="A11" s="23" t="s">
        <v>72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 t="s">
        <v>85</v>
      </c>
      <c r="O11" s="10" t="s">
        <v>28</v>
      </c>
    </row>
    <row r="12" spans="1:23">
      <c r="A12" s="2">
        <v>2022</v>
      </c>
      <c r="B12" s="9">
        <v>225567</v>
      </c>
      <c r="C12" s="9">
        <v>238742</v>
      </c>
      <c r="D12" s="9">
        <v>280149</v>
      </c>
      <c r="E12" s="9">
        <v>186503</v>
      </c>
      <c r="F12" s="9">
        <v>596995</v>
      </c>
      <c r="G12" s="9">
        <v>368514</v>
      </c>
      <c r="H12" s="9">
        <v>336802</v>
      </c>
      <c r="I12" s="9">
        <v>411015</v>
      </c>
      <c r="J12" s="20">
        <v>335229</v>
      </c>
      <c r="K12" s="9">
        <v>252989</v>
      </c>
      <c r="L12" s="9">
        <v>226790</v>
      </c>
      <c r="M12" s="9">
        <v>132823</v>
      </c>
      <c r="N12" s="9">
        <f t="shared" ref="N12:N13" si="5">SUM(B12:H12)</f>
        <v>2233272</v>
      </c>
      <c r="O12" s="9">
        <f>SUM(B12:M12)</f>
        <v>3592118</v>
      </c>
    </row>
    <row r="13" spans="1:23">
      <c r="A13" s="2">
        <v>2023</v>
      </c>
      <c r="B13" s="9">
        <v>141980</v>
      </c>
      <c r="C13" s="9">
        <v>182790</v>
      </c>
      <c r="D13" s="9">
        <v>273618</v>
      </c>
      <c r="E13" s="9">
        <v>168476</v>
      </c>
      <c r="F13" s="9">
        <v>284211</v>
      </c>
      <c r="G13" s="9">
        <v>370801</v>
      </c>
      <c r="H13" s="9">
        <v>226814</v>
      </c>
      <c r="I13" s="9">
        <v>309701</v>
      </c>
      <c r="J13" s="20">
        <v>270180</v>
      </c>
      <c r="K13" s="9">
        <v>278242</v>
      </c>
      <c r="L13" s="9">
        <v>449615</v>
      </c>
      <c r="M13" s="9">
        <v>227602</v>
      </c>
      <c r="N13" s="9">
        <f t="shared" si="5"/>
        <v>1648690</v>
      </c>
      <c r="O13" s="9">
        <f>SUM(B13:M13)</f>
        <v>3184030</v>
      </c>
    </row>
    <row r="14" spans="1:23">
      <c r="A14" s="2">
        <v>2024</v>
      </c>
      <c r="B14" s="9">
        <v>400631</v>
      </c>
      <c r="C14" s="9">
        <v>261221</v>
      </c>
      <c r="D14" s="9">
        <v>313108</v>
      </c>
      <c r="E14" s="9">
        <v>373032</v>
      </c>
      <c r="F14" s="9">
        <v>414072</v>
      </c>
      <c r="G14" s="9">
        <v>395495</v>
      </c>
      <c r="H14" s="9">
        <v>427229</v>
      </c>
      <c r="I14" s="9"/>
      <c r="J14" s="20"/>
      <c r="K14" s="9"/>
      <c r="L14" s="9"/>
      <c r="M14" s="9"/>
      <c r="N14" s="9">
        <f>SUM(B14:H14)</f>
        <v>2584788</v>
      </c>
      <c r="O14" s="25"/>
    </row>
    <row r="15" spans="1:23">
      <c r="A15" s="30" t="s">
        <v>24</v>
      </c>
      <c r="B15" s="29">
        <f t="shared" ref="B15:H15" si="6">(B14-B13)/B13</f>
        <v>1.8217424989435131</v>
      </c>
      <c r="C15" s="29">
        <f t="shared" si="6"/>
        <v>0.4290770829914109</v>
      </c>
      <c r="D15" s="29">
        <f t="shared" si="6"/>
        <v>0.14432530023609558</v>
      </c>
      <c r="E15" s="29">
        <f t="shared" si="6"/>
        <v>1.2141551318882216</v>
      </c>
      <c r="F15" s="29">
        <f t="shared" si="6"/>
        <v>0.45691757180404702</v>
      </c>
      <c r="G15" s="29">
        <f t="shared" si="6"/>
        <v>6.6596368402458458E-2</v>
      </c>
      <c r="H15" s="29">
        <f t="shared" si="6"/>
        <v>0.88360947736912188</v>
      </c>
      <c r="I15" s="29"/>
      <c r="J15" s="29"/>
      <c r="K15" s="29"/>
      <c r="L15" s="29"/>
      <c r="M15" s="29"/>
      <c r="N15" s="29">
        <f t="shared" ref="N15" si="7">(N14-N13)/N13</f>
        <v>0.56778290642874041</v>
      </c>
      <c r="O15" s="25"/>
    </row>
    <row r="16" spans="1:23">
      <c r="A16" s="13" t="s">
        <v>26</v>
      </c>
    </row>
    <row r="17" spans="1:15">
      <c r="A17" s="13"/>
      <c r="N17" s="10" t="s">
        <v>44</v>
      </c>
    </row>
    <row r="18" spans="1:15">
      <c r="A18" s="23" t="s">
        <v>73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 t="s">
        <v>85</v>
      </c>
      <c r="O18" s="10" t="s">
        <v>28</v>
      </c>
    </row>
    <row r="19" spans="1:15">
      <c r="A19" s="2">
        <v>2022</v>
      </c>
      <c r="B19" s="65">
        <v>69464</v>
      </c>
      <c r="C19" s="9">
        <v>82282</v>
      </c>
      <c r="D19" s="9">
        <v>149777</v>
      </c>
      <c r="E19" s="9">
        <v>115388</v>
      </c>
      <c r="F19" s="9">
        <v>147211</v>
      </c>
      <c r="G19" s="9">
        <v>192043</v>
      </c>
      <c r="H19" s="9">
        <v>142807</v>
      </c>
      <c r="I19" s="9">
        <v>198570</v>
      </c>
      <c r="J19" s="20">
        <v>136805</v>
      </c>
      <c r="K19" s="9">
        <v>99205</v>
      </c>
      <c r="L19" s="9">
        <v>142339</v>
      </c>
      <c r="M19" s="9">
        <v>71131</v>
      </c>
      <c r="N19" s="9">
        <f t="shared" ref="N19:N21" si="8">SUM(B19:H19)</f>
        <v>898972</v>
      </c>
      <c r="O19" s="9">
        <f>SUM(B19:M19)</f>
        <v>1547022</v>
      </c>
    </row>
    <row r="20" spans="1:15">
      <c r="A20" s="2">
        <v>2023</v>
      </c>
      <c r="B20" s="65">
        <v>36140</v>
      </c>
      <c r="C20" s="9">
        <v>151729</v>
      </c>
      <c r="D20" s="9">
        <v>133440</v>
      </c>
      <c r="E20" s="9">
        <v>118225</v>
      </c>
      <c r="F20" s="9">
        <v>113736</v>
      </c>
      <c r="G20" s="9">
        <v>203247</v>
      </c>
      <c r="H20" s="9">
        <v>202857</v>
      </c>
      <c r="I20" s="9">
        <v>113267</v>
      </c>
      <c r="J20" s="20">
        <v>175441</v>
      </c>
      <c r="K20" s="9">
        <v>176443</v>
      </c>
      <c r="L20" s="9">
        <v>185562</v>
      </c>
      <c r="M20" s="9">
        <v>117753</v>
      </c>
      <c r="N20" s="9">
        <f t="shared" si="8"/>
        <v>959374</v>
      </c>
      <c r="O20" s="9">
        <f>SUM(B20:M20)</f>
        <v>1727840</v>
      </c>
    </row>
    <row r="21" spans="1:15">
      <c r="A21" s="2">
        <v>2024</v>
      </c>
      <c r="B21" s="65">
        <v>110397</v>
      </c>
      <c r="C21" s="9">
        <v>139703</v>
      </c>
      <c r="D21" s="9">
        <v>244793</v>
      </c>
      <c r="E21" s="9">
        <v>130150</v>
      </c>
      <c r="F21" s="9">
        <v>295796</v>
      </c>
      <c r="G21" s="9">
        <v>126471</v>
      </c>
      <c r="H21" s="9">
        <v>205045</v>
      </c>
      <c r="I21" s="9"/>
      <c r="J21" s="20"/>
      <c r="K21" s="9"/>
      <c r="L21" s="9"/>
      <c r="M21" s="9"/>
      <c r="N21" s="9">
        <f t="shared" si="8"/>
        <v>1252355</v>
      </c>
      <c r="O21" s="25"/>
    </row>
    <row r="22" spans="1:15">
      <c r="A22" s="30" t="s">
        <v>24</v>
      </c>
      <c r="B22" s="29">
        <f t="shared" ref="B22:H22" si="9">(B21-B20)/B20</f>
        <v>2.054703929164361</v>
      </c>
      <c r="C22" s="29">
        <f t="shared" si="9"/>
        <v>-7.9259732813107581E-2</v>
      </c>
      <c r="D22" s="29">
        <f t="shared" si="9"/>
        <v>0.83447991606714633</v>
      </c>
      <c r="E22" s="29">
        <f t="shared" si="9"/>
        <v>0.10086699090716854</v>
      </c>
      <c r="F22" s="29">
        <f t="shared" si="9"/>
        <v>1.6007244847717521</v>
      </c>
      <c r="G22" s="29">
        <f t="shared" si="9"/>
        <v>-0.37774727302248001</v>
      </c>
      <c r="H22" s="29">
        <f t="shared" si="9"/>
        <v>1.0785923088678231E-2</v>
      </c>
      <c r="I22" s="29"/>
      <c r="J22" s="29"/>
      <c r="K22" s="29"/>
      <c r="L22" s="29"/>
      <c r="M22" s="29"/>
      <c r="N22" s="29">
        <f t="shared" ref="N22" si="10">(N21-N20)/N20</f>
        <v>0.30538767988292365</v>
      </c>
      <c r="O22" s="25"/>
    </row>
    <row r="23" spans="1:15">
      <c r="A23" s="13" t="s">
        <v>26</v>
      </c>
    </row>
    <row r="24" spans="1:15">
      <c r="A24" s="13"/>
      <c r="N24" s="10" t="s">
        <v>44</v>
      </c>
    </row>
    <row r="25" spans="1:15">
      <c r="A25" s="23" t="s">
        <v>22</v>
      </c>
      <c r="B25" s="10"/>
      <c r="C25" s="23" t="s">
        <v>70</v>
      </c>
      <c r="H25" s="10"/>
      <c r="I25" s="10"/>
      <c r="J25" s="10"/>
      <c r="K25" s="10"/>
      <c r="L25" s="10"/>
      <c r="M25" s="10"/>
      <c r="N25" s="10" t="s">
        <v>86</v>
      </c>
      <c r="O25" s="19"/>
    </row>
    <row r="26" spans="1:15">
      <c r="A26" s="2">
        <v>2022</v>
      </c>
      <c r="B26" s="9">
        <v>239883.71</v>
      </c>
      <c r="C26" s="9">
        <v>217225.92600000001</v>
      </c>
      <c r="D26" s="9">
        <v>307723.27</v>
      </c>
      <c r="E26" s="9">
        <v>346190.35700000002</v>
      </c>
      <c r="F26" s="9">
        <v>534287.28099999996</v>
      </c>
      <c r="G26" s="9">
        <v>428544.03100000002</v>
      </c>
      <c r="H26" s="9">
        <v>308951.40299999999</v>
      </c>
      <c r="I26" s="9">
        <v>388393.40100000001</v>
      </c>
      <c r="J26" s="20">
        <v>344234.897</v>
      </c>
      <c r="K26" s="9">
        <v>245344.46100000001</v>
      </c>
      <c r="L26" s="9">
        <v>243912.68599999999</v>
      </c>
      <c r="M26" s="9">
        <v>158986.003</v>
      </c>
      <c r="N26" s="9">
        <f>SUM(B26:I26)</f>
        <v>2771199.3790000002</v>
      </c>
      <c r="O26" s="9">
        <f>SUM(B26:M26)</f>
        <v>3763677.4260000004</v>
      </c>
    </row>
    <row r="27" spans="1:15">
      <c r="A27" s="2">
        <v>2023</v>
      </c>
      <c r="B27" s="9">
        <v>132178.40900000001</v>
      </c>
      <c r="C27" s="9">
        <v>155896.364</v>
      </c>
      <c r="D27" s="9">
        <v>306092.26500000001</v>
      </c>
      <c r="E27" s="9">
        <v>170798.467</v>
      </c>
      <c r="F27" s="9">
        <v>268404.16899999999</v>
      </c>
      <c r="G27" s="9">
        <v>436625.59499999997</v>
      </c>
      <c r="H27" s="9">
        <v>345085.82799999998</v>
      </c>
      <c r="I27" s="9">
        <v>269805.04800000001</v>
      </c>
      <c r="J27" s="20">
        <v>301659.571</v>
      </c>
      <c r="K27" s="9">
        <v>198565.65100000001</v>
      </c>
      <c r="L27" s="9">
        <v>466634.46100000001</v>
      </c>
      <c r="M27" s="9">
        <v>243546.9</v>
      </c>
      <c r="N27" s="9">
        <f t="shared" ref="N27:N28" si="11">SUM(B27:I27)</f>
        <v>2084886.145</v>
      </c>
      <c r="O27" s="9">
        <f>SUM(B27:M27)</f>
        <v>3295292.7280000001</v>
      </c>
    </row>
    <row r="28" spans="1:15">
      <c r="A28" s="2">
        <v>2024</v>
      </c>
      <c r="B28" s="9">
        <v>312239.28999999998</v>
      </c>
      <c r="C28" s="9">
        <v>310861.09700000001</v>
      </c>
      <c r="D28" s="9">
        <v>408203.93</v>
      </c>
      <c r="E28" s="9">
        <v>319433</v>
      </c>
      <c r="F28" s="9">
        <v>339720</v>
      </c>
      <c r="G28" s="9">
        <v>342324</v>
      </c>
      <c r="H28" s="9">
        <v>403301</v>
      </c>
      <c r="I28" s="9">
        <v>433798</v>
      </c>
      <c r="J28" s="31"/>
      <c r="K28" s="2"/>
      <c r="L28" s="2"/>
      <c r="M28" s="2"/>
      <c r="N28" s="9">
        <f t="shared" si="11"/>
        <v>2869880.3169999998</v>
      </c>
      <c r="O28" s="25"/>
    </row>
    <row r="29" spans="1:15">
      <c r="A29" s="30" t="s">
        <v>24</v>
      </c>
      <c r="B29" s="29">
        <f>(B28-B27)/B27</f>
        <v>1.3622563803139736</v>
      </c>
      <c r="C29" s="29">
        <f t="shared" ref="C29" si="12">(C28-C27)/C27</f>
        <v>0.99402403637842385</v>
      </c>
      <c r="D29" s="29">
        <f t="shared" ref="D29:I29" si="13">(D28-D27)/D27</f>
        <v>0.33359766539673902</v>
      </c>
      <c r="E29" s="29">
        <f t="shared" si="13"/>
        <v>0.8702334137460378</v>
      </c>
      <c r="F29" s="29">
        <f t="shared" si="13"/>
        <v>0.26570314189121258</v>
      </c>
      <c r="G29" s="29">
        <f t="shared" si="13"/>
        <v>-0.21597816545775328</v>
      </c>
      <c r="H29" s="29">
        <f t="shared" si="13"/>
        <v>0.16869766091930041</v>
      </c>
      <c r="I29" s="29">
        <f t="shared" si="13"/>
        <v>0.60782017688564516</v>
      </c>
      <c r="J29" s="29"/>
      <c r="K29" s="29"/>
      <c r="L29" s="29"/>
      <c r="M29" s="29"/>
      <c r="N29" s="29">
        <f t="shared" ref="N29" si="14">(N28-N27)/N27</f>
        <v>0.37651656608807277</v>
      </c>
      <c r="O29" s="25"/>
    </row>
    <row r="30" spans="1:15">
      <c r="A30" s="13" t="s">
        <v>27</v>
      </c>
    </row>
    <row r="32" spans="1:15" ht="15.6">
      <c r="A32" s="21" t="s">
        <v>23</v>
      </c>
      <c r="N32" s="10" t="s">
        <v>44</v>
      </c>
    </row>
    <row r="33" spans="1:15">
      <c r="A33" s="23" t="s">
        <v>22</v>
      </c>
      <c r="B33" s="10"/>
      <c r="C33" s="23" t="s">
        <v>33</v>
      </c>
      <c r="H33" s="10"/>
      <c r="I33" s="10"/>
      <c r="J33" s="10"/>
      <c r="K33" s="10"/>
      <c r="L33" s="10"/>
      <c r="M33" s="10"/>
      <c r="N33" s="10" t="s">
        <v>86</v>
      </c>
      <c r="O33" s="19"/>
    </row>
    <row r="34" spans="1:15">
      <c r="A34" s="2">
        <v>2022</v>
      </c>
      <c r="B34" s="9">
        <v>1113</v>
      </c>
      <c r="C34" s="9">
        <v>1043</v>
      </c>
      <c r="D34" s="9">
        <v>1355</v>
      </c>
      <c r="E34" s="9">
        <v>1402</v>
      </c>
      <c r="F34" s="9">
        <v>1736</v>
      </c>
      <c r="G34" s="9">
        <v>1870</v>
      </c>
      <c r="H34" s="9">
        <v>1517</v>
      </c>
      <c r="I34" s="9">
        <v>1639</v>
      </c>
      <c r="J34" s="9">
        <v>1372</v>
      </c>
      <c r="K34" s="9">
        <v>1355</v>
      </c>
      <c r="L34" s="9">
        <v>1348</v>
      </c>
      <c r="M34" s="9">
        <v>821</v>
      </c>
      <c r="N34" s="9">
        <f t="shared" ref="N34:N36" si="15">SUM(B34:I34)</f>
        <v>11675</v>
      </c>
      <c r="O34" s="9">
        <f>SUM(B34:M34)</f>
        <v>16571</v>
      </c>
    </row>
    <row r="35" spans="1:15">
      <c r="A35" s="2">
        <v>2023</v>
      </c>
      <c r="B35" s="9">
        <v>902</v>
      </c>
      <c r="C35" s="9">
        <v>828</v>
      </c>
      <c r="D35" s="9">
        <v>1088</v>
      </c>
      <c r="E35" s="9">
        <v>1083</v>
      </c>
      <c r="F35" s="9">
        <v>1446</v>
      </c>
      <c r="G35" s="9">
        <v>1564</v>
      </c>
      <c r="H35" s="9">
        <v>1423</v>
      </c>
      <c r="I35" s="9">
        <v>1497</v>
      </c>
      <c r="J35" s="9">
        <v>1537</v>
      </c>
      <c r="K35" s="9">
        <v>1355</v>
      </c>
      <c r="L35" s="9">
        <v>1334</v>
      </c>
      <c r="M35" s="9">
        <v>983</v>
      </c>
      <c r="N35" s="9">
        <f t="shared" si="15"/>
        <v>9831</v>
      </c>
      <c r="O35" s="9">
        <f>SUM(B35:M35)</f>
        <v>15040</v>
      </c>
    </row>
    <row r="36" spans="1:15">
      <c r="A36" s="2">
        <v>2024</v>
      </c>
      <c r="B36" s="9">
        <v>1277</v>
      </c>
      <c r="C36" s="9">
        <v>1327</v>
      </c>
      <c r="D36" s="20">
        <v>1316</v>
      </c>
      <c r="E36" s="9">
        <v>1488</v>
      </c>
      <c r="F36" s="9">
        <v>1749</v>
      </c>
      <c r="G36" s="9">
        <v>1775</v>
      </c>
      <c r="H36" s="9">
        <v>1771</v>
      </c>
      <c r="I36" s="9">
        <v>1747</v>
      </c>
      <c r="J36" s="2"/>
      <c r="K36" s="2"/>
      <c r="L36" s="2"/>
      <c r="M36" s="2"/>
      <c r="N36" s="9">
        <f t="shared" si="15"/>
        <v>12450</v>
      </c>
      <c r="O36" s="25"/>
    </row>
    <row r="37" spans="1:15">
      <c r="A37" s="30" t="s">
        <v>24</v>
      </c>
      <c r="B37" s="29">
        <f>(B36-B35)/B35</f>
        <v>0.41574279379157431</v>
      </c>
      <c r="C37" s="29">
        <f t="shared" ref="C37" si="16">(C36-C35)/C35</f>
        <v>0.60265700483091789</v>
      </c>
      <c r="D37" s="29">
        <f t="shared" ref="D37:I37" si="17">(D36-D35)/D35</f>
        <v>0.20955882352941177</v>
      </c>
      <c r="E37" s="29">
        <f t="shared" si="17"/>
        <v>0.37396121883656508</v>
      </c>
      <c r="F37" s="29">
        <f t="shared" si="17"/>
        <v>0.2095435684647303</v>
      </c>
      <c r="G37" s="29">
        <f t="shared" si="17"/>
        <v>0.13491048593350383</v>
      </c>
      <c r="H37" s="29">
        <f t="shared" si="17"/>
        <v>0.24455375966268447</v>
      </c>
      <c r="I37" s="29">
        <f t="shared" si="17"/>
        <v>0.16700066800267202</v>
      </c>
      <c r="J37" s="29"/>
      <c r="K37" s="29"/>
      <c r="L37" s="29"/>
      <c r="M37" s="29"/>
      <c r="N37" s="29">
        <f t="shared" ref="N37" si="18">(N36-N35)/N35</f>
        <v>0.26640219713152274</v>
      </c>
      <c r="O37" s="25"/>
    </row>
    <row r="38" spans="1:15">
      <c r="A38" s="13" t="s">
        <v>27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K33" sqref="K33"/>
    </sheetView>
  </sheetViews>
  <sheetFormatPr defaultRowHeight="14.4"/>
  <cols>
    <col min="1" max="3" width="9.33203125" bestFit="1" customWidth="1"/>
    <col min="4" max="4" width="10.33203125" bestFit="1" customWidth="1"/>
    <col min="5" max="5" width="9.33203125" bestFit="1" customWidth="1"/>
    <col min="6" max="7" width="9.44140625" bestFit="1" customWidth="1"/>
  </cols>
  <sheetData>
    <row r="1" spans="1:8" ht="15.6">
      <c r="A1" s="21" t="s">
        <v>41</v>
      </c>
      <c r="B1" s="18"/>
      <c r="C1" s="18"/>
      <c r="D1" s="81"/>
      <c r="E1" s="18"/>
      <c r="F1" s="18"/>
      <c r="G1" s="81"/>
    </row>
    <row r="2" spans="1:8">
      <c r="A2" s="94"/>
      <c r="B2" s="62"/>
      <c r="C2" s="62"/>
      <c r="D2" s="95"/>
      <c r="E2" s="62"/>
      <c r="F2" s="62"/>
      <c r="G2" s="95"/>
      <c r="H2" s="96"/>
    </row>
    <row r="3" spans="1:8">
      <c r="A3" s="34"/>
      <c r="B3" s="34"/>
      <c r="C3" s="33" t="s">
        <v>42</v>
      </c>
      <c r="D3" s="76" t="s">
        <v>43</v>
      </c>
      <c r="E3" s="33" t="s">
        <v>44</v>
      </c>
      <c r="F3" s="33" t="s">
        <v>42</v>
      </c>
      <c r="G3" s="76" t="s">
        <v>43</v>
      </c>
      <c r="H3" s="96"/>
    </row>
    <row r="4" spans="1:8" hidden="1">
      <c r="A4" s="62">
        <v>2019</v>
      </c>
      <c r="B4" s="85">
        <v>7471</v>
      </c>
      <c r="C4" s="83">
        <f>(B4-B1)</f>
        <v>7471</v>
      </c>
      <c r="D4" s="84" t="e">
        <f>(C4/B1)</f>
        <v>#DIV/0!</v>
      </c>
      <c r="E4" s="85">
        <f>(B4)</f>
        <v>7471</v>
      </c>
      <c r="F4" s="85">
        <f>(E4-E1)</f>
        <v>7471</v>
      </c>
      <c r="G4" s="46" t="e">
        <f>(F4/E1)</f>
        <v>#DIV/0!</v>
      </c>
      <c r="H4" s="96"/>
    </row>
    <row r="5" spans="1:8" hidden="1">
      <c r="A5" s="97"/>
      <c r="B5" s="83">
        <v>10713</v>
      </c>
      <c r="C5" s="83">
        <f>(B5-B28)</f>
        <v>10713</v>
      </c>
      <c r="D5" s="84" t="e">
        <f>(C5/B28)</f>
        <v>#DIV/0!</v>
      </c>
      <c r="E5" s="83">
        <f>(E4+B5)</f>
        <v>18184</v>
      </c>
      <c r="F5" s="83">
        <f>(E5-E28)</f>
        <v>18184</v>
      </c>
      <c r="G5" s="84" t="e">
        <f>(F5/E28)</f>
        <v>#DIV/0!</v>
      </c>
      <c r="H5" s="96"/>
    </row>
    <row r="6" spans="1:8" hidden="1">
      <c r="A6" s="97"/>
      <c r="B6" s="83">
        <v>14150</v>
      </c>
      <c r="C6" s="83">
        <f t="shared" ref="C6:C19" si="0">(B6-B2)</f>
        <v>14150</v>
      </c>
      <c r="D6" s="84" t="e">
        <f>(C6/B2)</f>
        <v>#DIV/0!</v>
      </c>
      <c r="E6" s="83">
        <f>(E5+B6)</f>
        <v>32334</v>
      </c>
      <c r="F6" s="83">
        <f t="shared" ref="F6:F19" si="1">(E6-E2)</f>
        <v>32334</v>
      </c>
      <c r="G6" s="84" t="e">
        <f t="shared" ref="G6:G23" si="2">(F6/E2)</f>
        <v>#DIV/0!</v>
      </c>
      <c r="H6" s="96"/>
    </row>
    <row r="7" spans="1:8" hidden="1">
      <c r="A7" s="97"/>
      <c r="B7" s="83">
        <v>10719</v>
      </c>
      <c r="C7" s="83">
        <f t="shared" si="0"/>
        <v>10719</v>
      </c>
      <c r="D7" s="84" t="e">
        <f t="shared" ref="D7:D8" si="3">(C7/B3)</f>
        <v>#DIV/0!</v>
      </c>
      <c r="E7" s="86">
        <f t="shared" ref="E7" si="4">(E6+B7)</f>
        <v>43053</v>
      </c>
      <c r="F7" s="83" t="e">
        <f t="shared" si="1"/>
        <v>#VALUE!</v>
      </c>
      <c r="G7" s="84" t="e">
        <f t="shared" si="2"/>
        <v>#VALUE!</v>
      </c>
      <c r="H7" s="96"/>
    </row>
    <row r="8" spans="1:8">
      <c r="A8" s="34">
        <v>2020</v>
      </c>
      <c r="B8" s="83">
        <v>7278</v>
      </c>
      <c r="C8" s="83">
        <f t="shared" si="0"/>
        <v>-193</v>
      </c>
      <c r="D8" s="84">
        <f t="shared" si="3"/>
        <v>-2.5833221790924909E-2</v>
      </c>
      <c r="E8" s="85">
        <f>(B8)</f>
        <v>7278</v>
      </c>
      <c r="F8" s="85">
        <f t="shared" si="1"/>
        <v>-193</v>
      </c>
      <c r="G8" s="46">
        <f t="shared" si="2"/>
        <v>-2.5833221790924909E-2</v>
      </c>
      <c r="H8" s="96"/>
    </row>
    <row r="9" spans="1:8">
      <c r="A9" s="34"/>
      <c r="B9" s="85">
        <v>-3690</v>
      </c>
      <c r="C9" s="85">
        <f t="shared" si="0"/>
        <v>-14403</v>
      </c>
      <c r="D9" s="46">
        <f>(C9/B5)</f>
        <v>-1.3444413329599552</v>
      </c>
      <c r="E9" s="85">
        <f>(E8+B9)</f>
        <v>3588</v>
      </c>
      <c r="F9" s="85">
        <f t="shared" si="1"/>
        <v>-14596</v>
      </c>
      <c r="G9" s="46">
        <f t="shared" si="2"/>
        <v>-0.80268367795864493</v>
      </c>
      <c r="H9" s="96"/>
    </row>
    <row r="10" spans="1:8">
      <c r="A10" s="34"/>
      <c r="B10" s="83">
        <v>-1249</v>
      </c>
      <c r="C10" s="85">
        <f t="shared" si="0"/>
        <v>-15399</v>
      </c>
      <c r="D10" s="46">
        <f>(C10/B6)</f>
        <v>-1.0882685512367491</v>
      </c>
      <c r="E10" s="85">
        <f>(E9+B10)</f>
        <v>2339</v>
      </c>
      <c r="F10" s="85">
        <f t="shared" si="1"/>
        <v>-29995</v>
      </c>
      <c r="G10" s="46">
        <f t="shared" si="2"/>
        <v>-0.92766128533432302</v>
      </c>
      <c r="H10" s="96"/>
    </row>
    <row r="11" spans="1:8">
      <c r="A11" s="34"/>
      <c r="B11" s="83">
        <v>3204</v>
      </c>
      <c r="C11" s="83">
        <f t="shared" si="0"/>
        <v>-7515</v>
      </c>
      <c r="D11" s="84">
        <f t="shared" ref="D11:D12" si="5">(C11/B7)</f>
        <v>-0.70109151973131822</v>
      </c>
      <c r="E11" s="86">
        <f t="shared" ref="E11" si="6">(E10+B11)</f>
        <v>5543</v>
      </c>
      <c r="F11" s="83">
        <f t="shared" si="1"/>
        <v>-37510</v>
      </c>
      <c r="G11" s="84">
        <f t="shared" si="2"/>
        <v>-0.8712517130049009</v>
      </c>
      <c r="H11" s="96"/>
    </row>
    <row r="12" spans="1:8">
      <c r="A12" s="34">
        <v>2021</v>
      </c>
      <c r="B12" s="83">
        <v>3070</v>
      </c>
      <c r="C12" s="83">
        <f t="shared" si="0"/>
        <v>-4208</v>
      </c>
      <c r="D12" s="84">
        <f t="shared" si="5"/>
        <v>-0.57818081890629291</v>
      </c>
      <c r="E12" s="85">
        <f>(B12)</f>
        <v>3070</v>
      </c>
      <c r="F12" s="85">
        <f t="shared" si="1"/>
        <v>-4208</v>
      </c>
      <c r="G12" s="46">
        <f t="shared" si="2"/>
        <v>-0.57818081890629291</v>
      </c>
      <c r="H12" s="96"/>
    </row>
    <row r="13" spans="1:8">
      <c r="A13" s="98"/>
      <c r="B13" s="83">
        <v>116</v>
      </c>
      <c r="C13" s="83">
        <f t="shared" si="0"/>
        <v>3806</v>
      </c>
      <c r="D13" s="84">
        <f>(C13/B9)</f>
        <v>-1.0314363143631435</v>
      </c>
      <c r="E13" s="83">
        <f>(E12+B13)</f>
        <v>3186</v>
      </c>
      <c r="F13" s="83">
        <f t="shared" si="1"/>
        <v>-402</v>
      </c>
      <c r="G13" s="84">
        <f t="shared" si="2"/>
        <v>-0.11204013377926421</v>
      </c>
      <c r="H13" s="96"/>
    </row>
    <row r="14" spans="1:8">
      <c r="A14" s="98"/>
      <c r="B14" s="83">
        <v>13203</v>
      </c>
      <c r="C14" s="83">
        <f t="shared" si="0"/>
        <v>14452</v>
      </c>
      <c r="D14" s="84">
        <f>(C14/B10)</f>
        <v>-11.570856685348279</v>
      </c>
      <c r="E14" s="83">
        <f>(E13+B14)</f>
        <v>16389</v>
      </c>
      <c r="F14" s="83">
        <f t="shared" si="1"/>
        <v>14050</v>
      </c>
      <c r="G14" s="84">
        <f t="shared" si="2"/>
        <v>6.0068405301410861</v>
      </c>
      <c r="H14" s="96"/>
    </row>
    <row r="15" spans="1:8">
      <c r="A15" s="99"/>
      <c r="B15" s="83">
        <v>11708</v>
      </c>
      <c r="C15" s="83">
        <f t="shared" si="0"/>
        <v>8504</v>
      </c>
      <c r="D15" s="84">
        <f t="shared" ref="D15:D16" si="7">(C15/B11)</f>
        <v>2.6541822721598001</v>
      </c>
      <c r="E15" s="86">
        <f t="shared" ref="E15" si="8">(E14+B15)</f>
        <v>28097</v>
      </c>
      <c r="F15" s="83">
        <f t="shared" si="1"/>
        <v>22554</v>
      </c>
      <c r="G15" s="84">
        <f t="shared" si="2"/>
        <v>4.0689157495940824</v>
      </c>
      <c r="H15" s="96"/>
    </row>
    <row r="16" spans="1:8">
      <c r="A16" s="34">
        <v>2022</v>
      </c>
      <c r="B16" s="85">
        <v>12311</v>
      </c>
      <c r="C16" s="83">
        <f>(B16-B12)</f>
        <v>9241</v>
      </c>
      <c r="D16" s="84">
        <f t="shared" si="7"/>
        <v>3.010097719869707</v>
      </c>
      <c r="E16" s="85">
        <f>(B16)</f>
        <v>12311</v>
      </c>
      <c r="F16" s="85">
        <f t="shared" si="1"/>
        <v>9241</v>
      </c>
      <c r="G16" s="46">
        <f t="shared" si="2"/>
        <v>3.010097719869707</v>
      </c>
      <c r="H16" s="96"/>
    </row>
    <row r="17" spans="1:8">
      <c r="A17" s="98"/>
      <c r="B17" s="83">
        <v>26177</v>
      </c>
      <c r="C17" s="83">
        <f t="shared" si="0"/>
        <v>26061</v>
      </c>
      <c r="D17" s="84">
        <f>(C17/B13)</f>
        <v>224.66379310344828</v>
      </c>
      <c r="E17" s="83">
        <f>(E16+B17)</f>
        <v>38488</v>
      </c>
      <c r="F17" s="83">
        <f t="shared" si="1"/>
        <v>35302</v>
      </c>
      <c r="G17" s="84">
        <f t="shared" si="2"/>
        <v>11.080351537978657</v>
      </c>
      <c r="H17" s="96"/>
    </row>
    <row r="18" spans="1:8">
      <c r="A18" s="100"/>
      <c r="B18" s="83">
        <v>43096</v>
      </c>
      <c r="C18" s="83">
        <f t="shared" si="0"/>
        <v>29893</v>
      </c>
      <c r="D18" s="84">
        <f>(C18/B14)</f>
        <v>2.2641066424297507</v>
      </c>
      <c r="E18" s="83">
        <f>(E17+B18)</f>
        <v>81584</v>
      </c>
      <c r="F18" s="83">
        <f t="shared" si="1"/>
        <v>65195</v>
      </c>
      <c r="G18" s="84">
        <f t="shared" si="2"/>
        <v>3.9779730306913175</v>
      </c>
      <c r="H18" s="96"/>
    </row>
    <row r="19" spans="1:8">
      <c r="A19" s="98"/>
      <c r="B19" s="83">
        <v>34300</v>
      </c>
      <c r="C19" s="83">
        <f t="shared" si="0"/>
        <v>22592</v>
      </c>
      <c r="D19" s="84">
        <f t="shared" ref="D19:D20" si="9">(C19/B15)</f>
        <v>1.9296207721216263</v>
      </c>
      <c r="E19" s="86">
        <f t="shared" ref="E19" si="10">(E18+B19)</f>
        <v>115884</v>
      </c>
      <c r="F19" s="83">
        <f t="shared" si="1"/>
        <v>87787</v>
      </c>
      <c r="G19" s="84">
        <f t="shared" si="2"/>
        <v>3.1244260953126668</v>
      </c>
      <c r="H19" s="96"/>
    </row>
    <row r="20" spans="1:8">
      <c r="A20" s="34">
        <v>2023</v>
      </c>
      <c r="B20" s="85">
        <v>40876</v>
      </c>
      <c r="C20" s="83">
        <f t="shared" ref="C20:C25" si="11">(B20-B16)</f>
        <v>28565</v>
      </c>
      <c r="D20" s="84">
        <f t="shared" si="9"/>
        <v>2.320282674031354</v>
      </c>
      <c r="E20" s="85">
        <f>(B20)</f>
        <v>40876</v>
      </c>
      <c r="F20" s="83">
        <f t="shared" ref="F20:F25" si="12">(E20-E16)</f>
        <v>28565</v>
      </c>
      <c r="G20" s="46">
        <f t="shared" si="2"/>
        <v>2.320282674031354</v>
      </c>
      <c r="H20" s="96"/>
    </row>
    <row r="21" spans="1:8">
      <c r="A21" s="98"/>
      <c r="B21" s="83">
        <v>40835</v>
      </c>
      <c r="C21" s="83">
        <f t="shared" si="11"/>
        <v>14658</v>
      </c>
      <c r="D21" s="84">
        <f>(C21/B17)</f>
        <v>0.5599572143484739</v>
      </c>
      <c r="E21" s="83">
        <f>(E20+B21)</f>
        <v>81711</v>
      </c>
      <c r="F21" s="83">
        <f t="shared" si="12"/>
        <v>43223</v>
      </c>
      <c r="G21" s="84">
        <f t="shared" si="2"/>
        <v>1.1230253585533154</v>
      </c>
      <c r="H21" s="96"/>
    </row>
    <row r="22" spans="1:8">
      <c r="A22" s="99"/>
      <c r="B22" s="83">
        <v>55915</v>
      </c>
      <c r="C22" s="83">
        <f t="shared" si="11"/>
        <v>12819</v>
      </c>
      <c r="D22" s="84">
        <f>(C22/B18)</f>
        <v>0.29745219974011511</v>
      </c>
      <c r="E22" s="83">
        <f>(E21+B22)</f>
        <v>137626</v>
      </c>
      <c r="F22" s="83">
        <f t="shared" si="12"/>
        <v>56042</v>
      </c>
      <c r="G22" s="84">
        <f t="shared" si="2"/>
        <v>0.68692390664836245</v>
      </c>
      <c r="H22" s="96"/>
    </row>
    <row r="23" spans="1:8">
      <c r="A23" s="98"/>
      <c r="B23" s="83">
        <v>44032</v>
      </c>
      <c r="C23" s="83">
        <f t="shared" si="11"/>
        <v>9732</v>
      </c>
      <c r="D23" s="84">
        <f t="shared" ref="D23:D24" si="13">(C23/B19)</f>
        <v>0.283731778425656</v>
      </c>
      <c r="E23" s="86">
        <f t="shared" ref="E23" si="14">(E22+B23)</f>
        <v>181658</v>
      </c>
      <c r="F23" s="83">
        <f t="shared" si="12"/>
        <v>65774</v>
      </c>
      <c r="G23" s="84">
        <f t="shared" si="2"/>
        <v>0.56758482620551587</v>
      </c>
      <c r="H23" s="96"/>
    </row>
    <row r="24" spans="1:8">
      <c r="A24" s="34">
        <v>2024</v>
      </c>
      <c r="B24" s="83">
        <v>47667</v>
      </c>
      <c r="C24" s="83">
        <f t="shared" si="11"/>
        <v>6791</v>
      </c>
      <c r="D24" s="84">
        <f t="shared" si="13"/>
        <v>0.16613660827869656</v>
      </c>
      <c r="E24" s="85">
        <f>(B24)</f>
        <v>47667</v>
      </c>
      <c r="F24" s="83">
        <f t="shared" si="12"/>
        <v>6791</v>
      </c>
      <c r="G24" s="46">
        <f t="shared" ref="G24:G25" si="15">(F24/E20)</f>
        <v>0.16613660827869656</v>
      </c>
      <c r="H24" s="96"/>
    </row>
    <row r="25" spans="1:8">
      <c r="A25" s="18"/>
      <c r="B25" s="85">
        <v>41531</v>
      </c>
      <c r="C25" s="83">
        <f t="shared" si="11"/>
        <v>696</v>
      </c>
      <c r="D25" s="84">
        <f>(C25/B21)</f>
        <v>1.7044202277458061E-2</v>
      </c>
      <c r="E25" s="83">
        <f>(E24+B25)</f>
        <v>89198</v>
      </c>
      <c r="F25" s="83">
        <f t="shared" si="12"/>
        <v>7487</v>
      </c>
      <c r="G25" s="84">
        <f t="shared" si="15"/>
        <v>9.1627810209151769E-2</v>
      </c>
    </row>
    <row r="28" spans="1:8" s="102" customFormat="1" ht="12">
      <c r="A28" s="13" t="s">
        <v>48</v>
      </c>
      <c r="B28" s="13"/>
      <c r="C28" s="13"/>
      <c r="D28" s="101"/>
      <c r="E28" s="13"/>
      <c r="F28" s="13"/>
      <c r="G28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activeCell="Q21" sqref="Q21"/>
    </sheetView>
  </sheetViews>
  <sheetFormatPr defaultRowHeight="14.4"/>
  <cols>
    <col min="1" max="1" width="12.109375" customWidth="1"/>
    <col min="6" max="13" width="8.88671875" style="55"/>
  </cols>
  <sheetData>
    <row r="1" spans="1:17" ht="15.6">
      <c r="A1" s="21" t="s">
        <v>75</v>
      </c>
      <c r="B1" s="24"/>
      <c r="C1" s="24"/>
      <c r="N1" s="22" t="s">
        <v>20</v>
      </c>
    </row>
    <row r="2" spans="1:17" ht="15.6">
      <c r="A2" s="18"/>
      <c r="B2" s="10" t="s">
        <v>6</v>
      </c>
      <c r="C2" s="10" t="s">
        <v>7</v>
      </c>
      <c r="D2" s="10" t="s">
        <v>8</v>
      </c>
      <c r="E2" s="10" t="s">
        <v>9</v>
      </c>
      <c r="F2" s="10" t="s">
        <v>10</v>
      </c>
      <c r="G2" s="10" t="s">
        <v>11</v>
      </c>
      <c r="H2" s="10" t="s">
        <v>12</v>
      </c>
      <c r="I2" s="10" t="s">
        <v>13</v>
      </c>
      <c r="J2" s="10" t="s">
        <v>14</v>
      </c>
      <c r="K2" s="10" t="s">
        <v>15</v>
      </c>
      <c r="L2" s="10" t="s">
        <v>16</v>
      </c>
      <c r="M2" s="10" t="s">
        <v>17</v>
      </c>
      <c r="N2" s="22" t="s">
        <v>21</v>
      </c>
      <c r="O2" s="22" t="s">
        <v>18</v>
      </c>
    </row>
    <row r="3" spans="1:17">
      <c r="A3" s="23" t="s">
        <v>76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 t="s">
        <v>86</v>
      </c>
      <c r="O3" s="10" t="s">
        <v>28</v>
      </c>
    </row>
    <row r="4" spans="1:17">
      <c r="A4" s="28">
        <v>2022</v>
      </c>
      <c r="B4" s="9">
        <v>909</v>
      </c>
      <c r="C4" s="9">
        <v>816</v>
      </c>
      <c r="D4" s="9">
        <v>916</v>
      </c>
      <c r="E4" s="9">
        <v>1667</v>
      </c>
      <c r="F4" s="9">
        <v>1771</v>
      </c>
      <c r="G4" s="9">
        <v>1107</v>
      </c>
      <c r="H4" s="9">
        <v>1377</v>
      </c>
      <c r="I4" s="9">
        <v>1119</v>
      </c>
      <c r="J4" s="9">
        <v>1460</v>
      </c>
      <c r="K4" s="9">
        <v>1967</v>
      </c>
      <c r="L4" s="9">
        <v>703</v>
      </c>
      <c r="M4" s="9">
        <v>774</v>
      </c>
      <c r="N4" s="9">
        <f>SUM(B4:I4)</f>
        <v>9682</v>
      </c>
      <c r="O4" s="9">
        <f>SUM(B4:M4)</f>
        <v>14586</v>
      </c>
      <c r="Q4" s="103"/>
    </row>
    <row r="5" spans="1:17">
      <c r="A5" s="28">
        <v>2023</v>
      </c>
      <c r="B5" s="9">
        <v>568</v>
      </c>
      <c r="C5" s="9">
        <v>871</v>
      </c>
      <c r="D5" s="9">
        <v>807</v>
      </c>
      <c r="E5" s="9">
        <v>1008</v>
      </c>
      <c r="F5" s="9">
        <v>858</v>
      </c>
      <c r="G5" s="9">
        <v>960</v>
      </c>
      <c r="H5" s="9">
        <v>1472</v>
      </c>
      <c r="I5" s="9">
        <v>1471</v>
      </c>
      <c r="J5" s="9">
        <v>1084</v>
      </c>
      <c r="K5" s="9">
        <v>979</v>
      </c>
      <c r="L5" s="9">
        <v>1349</v>
      </c>
      <c r="M5" s="9">
        <v>1757</v>
      </c>
      <c r="N5" s="9">
        <f>SUM(B5:I5)</f>
        <v>8015</v>
      </c>
      <c r="O5" s="9">
        <f>SUM(B5:M5)</f>
        <v>13184</v>
      </c>
      <c r="Q5" s="103"/>
    </row>
    <row r="6" spans="1:17">
      <c r="A6" s="28">
        <v>2024</v>
      </c>
      <c r="B6" s="9">
        <v>683</v>
      </c>
      <c r="C6" s="9">
        <v>1642</v>
      </c>
      <c r="D6" s="9">
        <v>1162</v>
      </c>
      <c r="E6" s="9">
        <v>1656</v>
      </c>
      <c r="F6" s="9">
        <v>1830</v>
      </c>
      <c r="G6" s="9">
        <v>1475</v>
      </c>
      <c r="H6" s="9">
        <v>1608</v>
      </c>
      <c r="I6" s="9">
        <v>1868</v>
      </c>
      <c r="J6" s="9"/>
      <c r="K6" s="9"/>
      <c r="L6" s="9"/>
      <c r="M6" s="9"/>
      <c r="N6" s="9">
        <f>SUM(B6:M6)</f>
        <v>11924</v>
      </c>
      <c r="O6" s="25"/>
      <c r="Q6" s="103"/>
    </row>
    <row r="7" spans="1:17" s="27" customFormat="1">
      <c r="A7" s="30" t="s">
        <v>24</v>
      </c>
      <c r="B7" s="29">
        <f>(B6-B5)/B5</f>
        <v>0.20246478873239437</v>
      </c>
      <c r="C7" s="29">
        <f t="shared" ref="C7:N7" si="0">(C6-C5)/C5</f>
        <v>0.88518943742824341</v>
      </c>
      <c r="D7" s="29">
        <f t="shared" si="0"/>
        <v>0.4399008674101611</v>
      </c>
      <c r="E7" s="29">
        <f t="shared" si="0"/>
        <v>0.6428571428571429</v>
      </c>
      <c r="F7" s="29">
        <f t="shared" si="0"/>
        <v>1.1328671328671329</v>
      </c>
      <c r="G7" s="29">
        <f t="shared" si="0"/>
        <v>0.53645833333333337</v>
      </c>
      <c r="H7" s="29">
        <f t="shared" si="0"/>
        <v>9.2391304347826081E-2</v>
      </c>
      <c r="I7" s="29">
        <f t="shared" si="0"/>
        <v>0.2698844323589395</v>
      </c>
      <c r="J7" s="29"/>
      <c r="K7" s="29"/>
      <c r="L7" s="29"/>
      <c r="M7" s="29"/>
      <c r="N7" s="29">
        <f t="shared" si="0"/>
        <v>0.48771054273237679</v>
      </c>
      <c r="O7" s="26"/>
      <c r="Q7" s="104"/>
    </row>
    <row r="9" spans="1:17">
      <c r="A9" s="23" t="s">
        <v>77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9"/>
    </row>
    <row r="10" spans="1:17">
      <c r="A10" s="28">
        <v>2022</v>
      </c>
      <c r="B10" s="20">
        <v>227</v>
      </c>
      <c r="C10" s="20">
        <v>422</v>
      </c>
      <c r="D10" s="68">
        <v>454</v>
      </c>
      <c r="E10" s="20">
        <v>619</v>
      </c>
      <c r="F10" s="20">
        <v>640</v>
      </c>
      <c r="G10" s="9">
        <v>765</v>
      </c>
      <c r="H10" s="20">
        <v>625</v>
      </c>
      <c r="I10" s="20">
        <v>586</v>
      </c>
      <c r="J10" s="9">
        <v>678</v>
      </c>
      <c r="K10" s="9">
        <v>438</v>
      </c>
      <c r="L10" s="9">
        <v>409</v>
      </c>
      <c r="M10" s="9">
        <v>310</v>
      </c>
      <c r="N10" s="9">
        <f>SUM(B10:I10)</f>
        <v>4338</v>
      </c>
      <c r="O10" s="9">
        <f>SUM(B10:M10)</f>
        <v>6173</v>
      </c>
    </row>
    <row r="11" spans="1:17">
      <c r="A11" s="28">
        <v>2023</v>
      </c>
      <c r="B11" s="20">
        <v>169</v>
      </c>
      <c r="C11" s="20">
        <v>330</v>
      </c>
      <c r="D11" s="68">
        <v>282</v>
      </c>
      <c r="E11" s="20">
        <v>370</v>
      </c>
      <c r="F11" s="20">
        <v>423</v>
      </c>
      <c r="G11" s="9">
        <v>503</v>
      </c>
      <c r="H11" s="20">
        <v>443</v>
      </c>
      <c r="I11" s="20">
        <v>481</v>
      </c>
      <c r="J11" s="9">
        <v>464</v>
      </c>
      <c r="K11" s="9">
        <v>544</v>
      </c>
      <c r="L11" s="9">
        <v>510</v>
      </c>
      <c r="M11" s="9">
        <v>513</v>
      </c>
      <c r="N11" s="9">
        <f>SUM(B11:I11)</f>
        <v>3001</v>
      </c>
      <c r="O11" s="9">
        <f>SUM(B11:M11)</f>
        <v>5032</v>
      </c>
    </row>
    <row r="12" spans="1:17">
      <c r="A12" s="28">
        <v>2024</v>
      </c>
      <c r="B12" s="20">
        <v>242</v>
      </c>
      <c r="C12" s="20">
        <v>434</v>
      </c>
      <c r="D12" s="68">
        <v>370</v>
      </c>
      <c r="E12" s="20">
        <v>598</v>
      </c>
      <c r="F12" s="20">
        <v>577</v>
      </c>
      <c r="G12" s="31">
        <v>737</v>
      </c>
      <c r="H12" s="31">
        <v>706</v>
      </c>
      <c r="I12" s="31">
        <v>691</v>
      </c>
      <c r="J12" s="9"/>
      <c r="K12" s="9"/>
      <c r="L12" s="9"/>
      <c r="M12" s="9"/>
      <c r="N12" s="9">
        <f>SUM(B12:M12)</f>
        <v>4355</v>
      </c>
      <c r="O12" s="25"/>
    </row>
    <row r="13" spans="1:17">
      <c r="A13" s="30" t="s">
        <v>24</v>
      </c>
      <c r="B13" s="29">
        <f>(B12-B11)/B11</f>
        <v>0.43195266272189348</v>
      </c>
      <c r="C13" s="29">
        <f t="shared" ref="C13" si="1">(C12-C11)/C11</f>
        <v>0.31515151515151513</v>
      </c>
      <c r="D13" s="29">
        <f t="shared" ref="D13" si="2">(D12-D11)/D11</f>
        <v>0.31205673758865249</v>
      </c>
      <c r="E13" s="29">
        <f t="shared" ref="E13:I13" si="3">(E12-E11)/E11</f>
        <v>0.61621621621621625</v>
      </c>
      <c r="F13" s="29">
        <f t="shared" si="3"/>
        <v>0.36406619385342792</v>
      </c>
      <c r="G13" s="29">
        <f t="shared" si="3"/>
        <v>0.46520874751491054</v>
      </c>
      <c r="H13" s="29">
        <f t="shared" si="3"/>
        <v>0.5936794582392777</v>
      </c>
      <c r="I13" s="29">
        <f t="shared" si="3"/>
        <v>0.43659043659043661</v>
      </c>
      <c r="J13" s="29"/>
      <c r="K13" s="29"/>
      <c r="L13" s="29"/>
      <c r="M13" s="29"/>
      <c r="N13" s="29">
        <f t="shared" ref="N13" si="4">(N12-N11)/N11</f>
        <v>0.45118293902032658</v>
      </c>
      <c r="O13" s="25"/>
    </row>
    <row r="15" spans="1:17">
      <c r="A15" s="23" t="s">
        <v>78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9"/>
    </row>
    <row r="16" spans="1:17">
      <c r="A16" s="28">
        <v>2022</v>
      </c>
      <c r="B16" s="9">
        <v>682</v>
      </c>
      <c r="C16" s="9">
        <v>394</v>
      </c>
      <c r="D16" s="9">
        <v>462</v>
      </c>
      <c r="E16" s="9">
        <v>1048</v>
      </c>
      <c r="F16" s="9">
        <v>1131</v>
      </c>
      <c r="G16" s="9">
        <v>342</v>
      </c>
      <c r="H16" s="9">
        <v>752</v>
      </c>
      <c r="I16" s="9">
        <v>533</v>
      </c>
      <c r="J16" s="9">
        <v>782</v>
      </c>
      <c r="K16" s="9">
        <v>1529</v>
      </c>
      <c r="L16" s="9">
        <v>294</v>
      </c>
      <c r="M16" s="9">
        <v>464</v>
      </c>
      <c r="N16" s="9">
        <f>SUM(B16:I16)</f>
        <v>5344</v>
      </c>
      <c r="O16" s="9">
        <f>SUM(B16:M16)</f>
        <v>8413</v>
      </c>
      <c r="Q16" s="103"/>
    </row>
    <row r="17" spans="1:17">
      <c r="A17" s="28">
        <v>2023</v>
      </c>
      <c r="B17" s="9">
        <v>399</v>
      </c>
      <c r="C17" s="9">
        <v>541</v>
      </c>
      <c r="D17" s="9">
        <v>525</v>
      </c>
      <c r="E17" s="9">
        <v>638</v>
      </c>
      <c r="F17" s="9">
        <v>435</v>
      </c>
      <c r="G17" s="9">
        <v>457</v>
      </c>
      <c r="H17" s="9">
        <v>1029</v>
      </c>
      <c r="I17" s="9">
        <v>990</v>
      </c>
      <c r="J17" s="9">
        <v>620</v>
      </c>
      <c r="K17" s="9">
        <v>435</v>
      </c>
      <c r="L17" s="9">
        <v>839</v>
      </c>
      <c r="M17" s="9">
        <v>1244</v>
      </c>
      <c r="N17" s="9">
        <f>SUM(B17:I17)</f>
        <v>5014</v>
      </c>
      <c r="O17" s="9">
        <f>SUM(B17:M17)</f>
        <v>8152</v>
      </c>
      <c r="Q17" s="103"/>
    </row>
    <row r="18" spans="1:17">
      <c r="A18" s="28">
        <v>2024</v>
      </c>
      <c r="B18" s="9">
        <v>441</v>
      </c>
      <c r="C18" s="9">
        <v>1208</v>
      </c>
      <c r="D18" s="9">
        <v>792</v>
      </c>
      <c r="E18" s="9">
        <v>1058</v>
      </c>
      <c r="F18" s="9">
        <v>1253</v>
      </c>
      <c r="G18" s="9">
        <v>738</v>
      </c>
      <c r="H18" s="9">
        <v>902</v>
      </c>
      <c r="I18" s="9">
        <v>1177</v>
      </c>
      <c r="J18" s="9"/>
      <c r="K18" s="9"/>
      <c r="L18" s="9"/>
      <c r="M18" s="9"/>
      <c r="N18" s="9">
        <f>SUM(B18:M18)</f>
        <v>7569</v>
      </c>
      <c r="O18" s="25"/>
      <c r="Q18" s="103"/>
    </row>
    <row r="19" spans="1:17">
      <c r="A19" s="30" t="s">
        <v>24</v>
      </c>
      <c r="B19" s="29">
        <f>(B18-B17)/B17</f>
        <v>0.10526315789473684</v>
      </c>
      <c r="C19" s="29">
        <f t="shared" ref="C19:I19" si="5">(C18-C17)/C17</f>
        <v>1.2329020332717191</v>
      </c>
      <c r="D19" s="29">
        <f t="shared" si="5"/>
        <v>0.50857142857142856</v>
      </c>
      <c r="E19" s="29">
        <f t="shared" si="5"/>
        <v>0.65830721003134796</v>
      </c>
      <c r="F19" s="29">
        <f t="shared" si="5"/>
        <v>1.8804597701149426</v>
      </c>
      <c r="G19" s="29">
        <f t="shared" si="5"/>
        <v>0.61487964989059085</v>
      </c>
      <c r="H19" s="29">
        <f t="shared" si="5"/>
        <v>-0.12342079689018465</v>
      </c>
      <c r="I19" s="29">
        <f t="shared" si="5"/>
        <v>0.18888888888888888</v>
      </c>
      <c r="J19" s="29"/>
      <c r="K19" s="29"/>
      <c r="L19" s="29"/>
      <c r="M19" s="29"/>
      <c r="N19" s="29">
        <f t="shared" ref="N19" si="6">(N18-N17)/N17</f>
        <v>0.50957319505384924</v>
      </c>
      <c r="O19" s="25"/>
    </row>
    <row r="21" spans="1:17">
      <c r="A21" s="23" t="s">
        <v>74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9"/>
    </row>
    <row r="22" spans="1:17">
      <c r="A22" s="28">
        <v>2022</v>
      </c>
      <c r="B22" s="9">
        <v>668</v>
      </c>
      <c r="C22" s="9">
        <v>676</v>
      </c>
      <c r="D22" s="9">
        <v>519</v>
      </c>
      <c r="E22" s="9">
        <v>1344</v>
      </c>
      <c r="F22" s="9">
        <v>1410</v>
      </c>
      <c r="G22" s="9">
        <v>853</v>
      </c>
      <c r="H22" s="9">
        <v>991</v>
      </c>
      <c r="I22" s="9">
        <v>897</v>
      </c>
      <c r="J22" s="9">
        <v>1247</v>
      </c>
      <c r="K22" s="9">
        <v>1674</v>
      </c>
      <c r="L22" s="9">
        <v>550</v>
      </c>
      <c r="M22" s="9">
        <v>572</v>
      </c>
      <c r="N22" s="9">
        <f>SUM(B22:I22)</f>
        <v>7358</v>
      </c>
      <c r="O22" s="9">
        <f>SUM(B16:M22)</f>
        <v>35540.065851341773</v>
      </c>
      <c r="Q22" s="103"/>
    </row>
    <row r="23" spans="1:17">
      <c r="A23" s="28">
        <v>2023</v>
      </c>
      <c r="B23" s="9">
        <v>384</v>
      </c>
      <c r="C23" s="9">
        <v>749</v>
      </c>
      <c r="D23" s="9">
        <v>574</v>
      </c>
      <c r="E23" s="9">
        <v>753</v>
      </c>
      <c r="F23" s="9">
        <v>518</v>
      </c>
      <c r="G23" s="9">
        <v>743</v>
      </c>
      <c r="H23" s="9">
        <v>1067</v>
      </c>
      <c r="I23" s="9">
        <v>1202</v>
      </c>
      <c r="J23" s="9">
        <v>749</v>
      </c>
      <c r="K23" s="9">
        <v>646</v>
      </c>
      <c r="L23" s="9">
        <v>1006</v>
      </c>
      <c r="M23" s="9">
        <v>1274</v>
      </c>
      <c r="N23" s="9">
        <f>SUM(B23:I23)</f>
        <v>5990</v>
      </c>
      <c r="O23" s="9">
        <f>SUM(B23:M23)</f>
        <v>9665</v>
      </c>
      <c r="Q23" s="103"/>
    </row>
    <row r="24" spans="1:17">
      <c r="A24" s="28">
        <v>2024</v>
      </c>
      <c r="B24" s="9">
        <v>529</v>
      </c>
      <c r="C24" s="9">
        <v>1335</v>
      </c>
      <c r="D24" s="9">
        <v>952</v>
      </c>
      <c r="E24" s="20">
        <v>1000</v>
      </c>
      <c r="F24" s="9">
        <v>1266</v>
      </c>
      <c r="G24" s="9">
        <v>1094</v>
      </c>
      <c r="H24" s="9">
        <v>1217</v>
      </c>
      <c r="I24" s="9">
        <v>1495</v>
      </c>
      <c r="J24" s="9"/>
      <c r="K24" s="9"/>
      <c r="L24" s="9"/>
      <c r="M24" s="9"/>
      <c r="N24" s="9">
        <f>SUM(B24:M24)</f>
        <v>8888</v>
      </c>
      <c r="O24" s="25"/>
      <c r="Q24" s="103"/>
    </row>
    <row r="25" spans="1:17">
      <c r="A25" s="30" t="s">
        <v>24</v>
      </c>
      <c r="B25" s="29">
        <f>(B24-B23)/B23</f>
        <v>0.37760416666666669</v>
      </c>
      <c r="C25" s="29">
        <f t="shared" ref="C25:I25" si="7">(C24-C23)/C23</f>
        <v>0.78237650200267028</v>
      </c>
      <c r="D25" s="29">
        <f t="shared" si="7"/>
        <v>0.65853658536585369</v>
      </c>
      <c r="E25" s="29">
        <f t="shared" si="7"/>
        <v>0.32802124833997343</v>
      </c>
      <c r="F25" s="29">
        <f t="shared" si="7"/>
        <v>1.444015444015444</v>
      </c>
      <c r="G25" s="29">
        <f t="shared" si="7"/>
        <v>0.47240915208613726</v>
      </c>
      <c r="H25" s="29">
        <f t="shared" si="7"/>
        <v>0.14058106841611998</v>
      </c>
      <c r="I25" s="29">
        <f t="shared" si="7"/>
        <v>0.2437603993344426</v>
      </c>
      <c r="J25" s="29"/>
      <c r="K25" s="29"/>
      <c r="L25" s="29"/>
      <c r="M25" s="29"/>
      <c r="N25" s="29">
        <f t="shared" ref="N25" si="8">(N24-N23)/N23</f>
        <v>0.48380634390651084</v>
      </c>
      <c r="O25" s="25"/>
      <c r="Q25" s="103"/>
    </row>
    <row r="26" spans="1:17">
      <c r="A26" s="66" t="s">
        <v>25</v>
      </c>
    </row>
    <row r="27" spans="1:17">
      <c r="A27" s="67" t="s">
        <v>79</v>
      </c>
      <c r="B27" s="67"/>
      <c r="C27" s="67"/>
      <c r="D27" s="6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3"/>
  <sheetViews>
    <sheetView workbookViewId="0">
      <selection activeCell="O7" sqref="O7:O8"/>
    </sheetView>
  </sheetViews>
  <sheetFormatPr defaultRowHeight="14.4"/>
  <cols>
    <col min="1" max="1" width="12.109375" customWidth="1"/>
    <col min="2" max="13" width="9.109375" bestFit="1" customWidth="1"/>
    <col min="14" max="14" width="10.109375" bestFit="1" customWidth="1"/>
    <col min="15" max="15" width="10.33203125" bestFit="1" customWidth="1"/>
    <col min="18" max="18" width="10" customWidth="1"/>
  </cols>
  <sheetData>
    <row r="1" spans="1:18" ht="15.6">
      <c r="A1" s="21" t="s">
        <v>34</v>
      </c>
      <c r="B1" s="19"/>
      <c r="C1" s="18"/>
      <c r="D1" s="18"/>
      <c r="E1" s="18"/>
    </row>
    <row r="2" spans="1:18" ht="15.6">
      <c r="A2" s="21" t="s">
        <v>84</v>
      </c>
      <c r="B2" s="19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2" t="s">
        <v>20</v>
      </c>
      <c r="O2" s="18"/>
    </row>
    <row r="3" spans="1:18" ht="15.6">
      <c r="A3" s="18"/>
      <c r="B3" s="22" t="s">
        <v>6</v>
      </c>
      <c r="C3" s="22" t="s">
        <v>7</v>
      </c>
      <c r="D3" s="22" t="s">
        <v>8</v>
      </c>
      <c r="E3" s="22" t="s">
        <v>9</v>
      </c>
      <c r="F3" s="22" t="s">
        <v>10</v>
      </c>
      <c r="G3" s="22" t="s">
        <v>11</v>
      </c>
      <c r="H3" s="22" t="s">
        <v>12</v>
      </c>
      <c r="I3" s="22" t="s">
        <v>13</v>
      </c>
      <c r="J3" s="22" t="s">
        <v>14</v>
      </c>
      <c r="K3" s="22" t="s">
        <v>15</v>
      </c>
      <c r="L3" s="22" t="s">
        <v>16</v>
      </c>
      <c r="M3" s="22" t="s">
        <v>17</v>
      </c>
      <c r="N3" s="22" t="s">
        <v>21</v>
      </c>
      <c r="O3" s="22" t="s">
        <v>18</v>
      </c>
    </row>
    <row r="4" spans="1:18">
      <c r="A4" s="23" t="s">
        <v>80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 t="s">
        <v>90</v>
      </c>
      <c r="O4" s="10" t="s">
        <v>28</v>
      </c>
    </row>
    <row r="5" spans="1:18">
      <c r="A5" s="2">
        <v>2022</v>
      </c>
      <c r="B5" s="50">
        <v>343626.65299999999</v>
      </c>
      <c r="C5" s="50">
        <v>331910.76299999998</v>
      </c>
      <c r="D5" s="50">
        <v>319486.63099999999</v>
      </c>
      <c r="E5" s="50">
        <v>344409.614</v>
      </c>
      <c r="F5" s="50">
        <v>383881.68300000002</v>
      </c>
      <c r="G5" s="50">
        <v>437456.364</v>
      </c>
      <c r="H5" s="50">
        <v>463185.15899999999</v>
      </c>
      <c r="I5" s="50">
        <v>472529.20899999997</v>
      </c>
      <c r="J5" s="50">
        <v>490783.57400000002</v>
      </c>
      <c r="K5" s="50">
        <v>493190.79100000003</v>
      </c>
      <c r="L5" s="50">
        <v>457981.75900000002</v>
      </c>
      <c r="M5" s="50">
        <v>418883.15600000002</v>
      </c>
      <c r="N5" s="50">
        <f t="shared" ref="N5:N6" si="0">SUM(B5:H5)</f>
        <v>2623956.8670000001</v>
      </c>
      <c r="O5" s="50">
        <f>SUM(B5:M5)</f>
        <v>4957325.3560000006</v>
      </c>
    </row>
    <row r="6" spans="1:18">
      <c r="A6" s="2">
        <v>2023</v>
      </c>
      <c r="B6" s="50">
        <v>379471.609</v>
      </c>
      <c r="C6" s="50">
        <v>356958.79</v>
      </c>
      <c r="D6" s="50">
        <v>336579.98300000001</v>
      </c>
      <c r="E6" s="50">
        <v>338789.386</v>
      </c>
      <c r="F6" s="50">
        <v>346061.1</v>
      </c>
      <c r="G6" s="50">
        <v>361648.212</v>
      </c>
      <c r="H6" s="50">
        <v>384771.58299999998</v>
      </c>
      <c r="I6" s="50">
        <v>404027.49800000002</v>
      </c>
      <c r="J6" s="50">
        <v>412750.18300000002</v>
      </c>
      <c r="K6" s="50">
        <v>428368.82199999999</v>
      </c>
      <c r="L6" s="50">
        <v>433684.16100000002</v>
      </c>
      <c r="M6" s="79">
        <v>455584.94</v>
      </c>
      <c r="N6" s="50">
        <f t="shared" si="0"/>
        <v>2504280.6629999997</v>
      </c>
      <c r="O6" s="50">
        <f>SUM(B6:M6)</f>
        <v>4638696.267</v>
      </c>
    </row>
    <row r="7" spans="1:18">
      <c r="A7" s="2">
        <v>2024</v>
      </c>
      <c r="B7" s="79">
        <v>448688.05800000002</v>
      </c>
      <c r="C7" s="79">
        <v>471820.12300000002</v>
      </c>
      <c r="D7" s="79">
        <v>468398.85499999998</v>
      </c>
      <c r="E7" s="79">
        <v>488546.83600000001</v>
      </c>
      <c r="F7" s="105">
        <v>518410</v>
      </c>
      <c r="G7" s="105">
        <v>571600</v>
      </c>
      <c r="H7" s="105">
        <v>597182</v>
      </c>
      <c r="I7" s="105"/>
      <c r="J7" s="105"/>
      <c r="K7" s="105"/>
      <c r="L7" s="105"/>
      <c r="M7" s="105"/>
      <c r="N7" s="50">
        <f>SUM(B7:H7)</f>
        <v>3564645.872</v>
      </c>
      <c r="O7" s="70"/>
    </row>
    <row r="8" spans="1:18">
      <c r="A8" s="30" t="s">
        <v>24</v>
      </c>
      <c r="B8" s="29">
        <f>(B7-B6)/B6</f>
        <v>0.18240218071228623</v>
      </c>
      <c r="C8" s="29">
        <f>(C7-C6)/C6</f>
        <v>0.32177757269963864</v>
      </c>
      <c r="D8" s="29">
        <f>(D7-D6)/D6</f>
        <v>0.39164204247998896</v>
      </c>
      <c r="E8" s="29">
        <f>(E7-E6)/E6</f>
        <v>0.44203701824354086</v>
      </c>
      <c r="F8" s="29">
        <f t="shared" ref="F8:H8" si="1">(F7-F6)/F6</f>
        <v>0.49803026113018778</v>
      </c>
      <c r="G8" s="29">
        <f t="shared" si="1"/>
        <v>0.58054147935342204</v>
      </c>
      <c r="H8" s="29">
        <f t="shared" si="1"/>
        <v>0.55204289085974423</v>
      </c>
      <c r="I8" s="29"/>
      <c r="J8" s="29"/>
      <c r="K8" s="29"/>
      <c r="L8" s="29"/>
      <c r="M8" s="29"/>
      <c r="N8" s="29">
        <f t="shared" ref="N8" si="2">(N7-N6)/N6</f>
        <v>0.42342107442930826</v>
      </c>
      <c r="O8" s="25"/>
    </row>
    <row r="9" spans="1:18">
      <c r="A9" s="13" t="s">
        <v>26</v>
      </c>
      <c r="C9" s="72" t="s">
        <v>35</v>
      </c>
      <c r="D9" s="73"/>
      <c r="E9" s="73"/>
      <c r="F9" s="73"/>
      <c r="G9" s="73"/>
      <c r="H9" s="71"/>
    </row>
    <row r="11" spans="1:18">
      <c r="A11" s="23" t="s">
        <v>81</v>
      </c>
      <c r="B11" s="10"/>
      <c r="C11" s="10"/>
    </row>
    <row r="12" spans="1:18">
      <c r="A12" s="2">
        <v>2022</v>
      </c>
      <c r="B12" s="50">
        <v>257684.80900000001</v>
      </c>
      <c r="C12" s="50">
        <v>248042.65400000001</v>
      </c>
      <c r="D12" s="50">
        <v>239283.508</v>
      </c>
      <c r="E12" s="50">
        <v>265324.97600000002</v>
      </c>
      <c r="F12" s="50">
        <v>304951.16399999999</v>
      </c>
      <c r="G12" s="50">
        <v>356705.97899999999</v>
      </c>
      <c r="H12" s="50">
        <v>377260.48</v>
      </c>
      <c r="I12" s="50">
        <v>380337.03899999999</v>
      </c>
      <c r="J12" s="50">
        <v>388053.01199999999</v>
      </c>
      <c r="K12" s="50">
        <v>381571.81300000002</v>
      </c>
      <c r="L12" s="50">
        <v>342213.89500000002</v>
      </c>
      <c r="M12" s="50">
        <v>300968.26199999999</v>
      </c>
      <c r="N12" s="50">
        <f t="shared" ref="N12:N14" si="3">SUM(B12:H12)</f>
        <v>2049253.57</v>
      </c>
      <c r="O12" s="50">
        <f>SUM(B12:M12)</f>
        <v>3842397.5910000005</v>
      </c>
    </row>
    <row r="13" spans="1:18">
      <c r="A13" s="2">
        <v>2023</v>
      </c>
      <c r="B13" s="50">
        <v>263578.51400000002</v>
      </c>
      <c r="C13" s="50">
        <v>246849.557</v>
      </c>
      <c r="D13" s="50">
        <v>228501.25200000001</v>
      </c>
      <c r="E13" s="50">
        <v>231569.82800000001</v>
      </c>
      <c r="F13" s="50">
        <v>242537.55799999999</v>
      </c>
      <c r="G13" s="50">
        <v>259446.552</v>
      </c>
      <c r="H13" s="50">
        <v>278528.28999999998</v>
      </c>
      <c r="I13" s="50">
        <v>291548.78600000002</v>
      </c>
      <c r="J13" s="50">
        <v>298063.49699999997</v>
      </c>
      <c r="K13" s="50">
        <v>306243.74</v>
      </c>
      <c r="L13" s="50">
        <v>305996.55</v>
      </c>
      <c r="M13" s="79">
        <v>322336.88199999998</v>
      </c>
      <c r="N13" s="50">
        <f t="shared" si="3"/>
        <v>1751011.551</v>
      </c>
      <c r="O13" s="50">
        <f>SUM(B13:M13)</f>
        <v>3275201.0060000001</v>
      </c>
    </row>
    <row r="14" spans="1:18">
      <c r="A14" s="2">
        <v>2024</v>
      </c>
      <c r="B14" s="79">
        <v>315383.78000000003</v>
      </c>
      <c r="C14" s="79">
        <v>340636.10200000001</v>
      </c>
      <c r="D14" s="79">
        <v>336694.98599999998</v>
      </c>
      <c r="E14" s="79">
        <v>349229.69</v>
      </c>
      <c r="F14" s="69">
        <v>378363</v>
      </c>
      <c r="G14" s="69">
        <v>418924</v>
      </c>
      <c r="H14" s="69">
        <v>443384</v>
      </c>
      <c r="I14" s="69"/>
      <c r="J14" s="69"/>
      <c r="K14" s="69"/>
      <c r="L14" s="69"/>
      <c r="M14" s="69"/>
      <c r="N14" s="50">
        <f t="shared" si="3"/>
        <v>2582615.5580000002</v>
      </c>
      <c r="O14" s="70"/>
    </row>
    <row r="15" spans="1:18">
      <c r="A15" s="30" t="s">
        <v>24</v>
      </c>
      <c r="B15" s="29">
        <f t="shared" ref="B15:H15" si="4">(B14-B13)/B13</f>
        <v>0.19654586109397368</v>
      </c>
      <c r="C15" s="29">
        <f t="shared" si="4"/>
        <v>0.37993402191926967</v>
      </c>
      <c r="D15" s="29">
        <f t="shared" si="4"/>
        <v>0.47349295924207874</v>
      </c>
      <c r="E15" s="29">
        <f t="shared" si="4"/>
        <v>0.50809668520373896</v>
      </c>
      <c r="F15" s="29">
        <f t="shared" si="4"/>
        <v>0.56001818077182097</v>
      </c>
      <c r="G15" s="29">
        <f t="shared" si="4"/>
        <v>0.61468324312130385</v>
      </c>
      <c r="H15" s="29">
        <f t="shared" si="4"/>
        <v>0.59188138483168096</v>
      </c>
      <c r="I15" s="29"/>
      <c r="J15" s="29"/>
      <c r="K15" s="29"/>
      <c r="L15" s="29"/>
      <c r="M15" s="29"/>
      <c r="N15" s="29">
        <f t="shared" ref="N15" si="5">(N14-N13)/N13</f>
        <v>0.4749277676238472</v>
      </c>
      <c r="O15" s="25"/>
    </row>
    <row r="16" spans="1:18">
      <c r="A16" s="13" t="s">
        <v>26</v>
      </c>
      <c r="R16" s="48"/>
    </row>
    <row r="17" spans="2:18">
      <c r="B17" s="48"/>
      <c r="C17" s="49"/>
      <c r="R17" s="48"/>
    </row>
    <row r="18" spans="2:18">
      <c r="B18" s="48"/>
      <c r="C18" s="49"/>
      <c r="F18" s="103"/>
      <c r="R18" s="48"/>
    </row>
    <row r="19" spans="2:18">
      <c r="B19" s="77"/>
      <c r="C19" s="78"/>
      <c r="D19" s="78"/>
      <c r="E19" s="78"/>
      <c r="F19" s="103"/>
      <c r="R19" s="48"/>
    </row>
    <row r="20" spans="2:18">
      <c r="C20" s="80"/>
      <c r="D20" s="80"/>
      <c r="E20" s="80"/>
      <c r="F20" s="106"/>
    </row>
    <row r="21" spans="2:18">
      <c r="C21" s="79"/>
      <c r="D21" s="79"/>
      <c r="E21" s="79"/>
      <c r="F21" s="85"/>
    </row>
    <row r="22" spans="2:18">
      <c r="B22" s="55"/>
    </row>
    <row r="23" spans="2:18">
      <c r="B23" s="48"/>
      <c r="C23" s="4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G4" sqref="G4"/>
    </sheetView>
  </sheetViews>
  <sheetFormatPr defaultRowHeight="14.4"/>
  <cols>
    <col min="2" max="2" width="15.88671875" customWidth="1"/>
    <col min="3" max="3" width="11.88671875" customWidth="1"/>
    <col min="4" max="4" width="11.5546875" customWidth="1"/>
  </cols>
  <sheetData>
    <row r="1" spans="1:10" ht="15.6">
      <c r="A1" s="21" t="s">
        <v>38</v>
      </c>
      <c r="B1" s="21"/>
      <c r="C1" s="21"/>
      <c r="D1" s="21"/>
      <c r="E1" s="21"/>
      <c r="F1" s="21"/>
      <c r="G1" s="21"/>
      <c r="H1" s="21"/>
      <c r="I1" s="54"/>
      <c r="J1" s="54"/>
    </row>
    <row r="2" spans="1:10">
      <c r="A2" s="62" t="s">
        <v>36</v>
      </c>
      <c r="B2" s="18"/>
      <c r="C2" s="18"/>
      <c r="D2" s="18"/>
      <c r="E2" s="18"/>
      <c r="F2" s="18"/>
      <c r="G2" s="18"/>
      <c r="H2" s="18"/>
    </row>
    <row r="3" spans="1:10">
      <c r="A3" s="18"/>
      <c r="B3" s="18"/>
      <c r="C3" s="18"/>
      <c r="D3" s="10" t="s">
        <v>39</v>
      </c>
      <c r="E3" s="18"/>
      <c r="F3" s="18"/>
      <c r="G3" s="18"/>
      <c r="H3" s="18"/>
    </row>
    <row r="4" spans="1:10">
      <c r="A4" s="18"/>
      <c r="B4" s="8" t="s">
        <v>37</v>
      </c>
      <c r="C4" s="10" t="s">
        <v>45</v>
      </c>
      <c r="D4" s="10" t="s">
        <v>40</v>
      </c>
      <c r="E4" s="18"/>
      <c r="F4" s="18"/>
      <c r="G4" s="18"/>
      <c r="H4" s="18"/>
    </row>
    <row r="5" spans="1:10">
      <c r="A5" s="34">
        <v>2015</v>
      </c>
      <c r="B5" s="79">
        <v>36811.9</v>
      </c>
      <c r="C5" s="79"/>
      <c r="D5" s="46">
        <v>0.11585793233377323</v>
      </c>
      <c r="E5" s="18"/>
      <c r="F5" s="18"/>
      <c r="G5" s="18"/>
      <c r="H5" s="18"/>
    </row>
    <row r="6" spans="1:10">
      <c r="A6" s="34">
        <v>2016</v>
      </c>
      <c r="B6" s="79">
        <v>29754.9</v>
      </c>
      <c r="C6" s="46">
        <f>(B6-B5)/B5</f>
        <v>-0.19170431300747856</v>
      </c>
      <c r="D6" s="46">
        <v>9.7182974387113222E-2</v>
      </c>
      <c r="E6" s="18"/>
      <c r="F6" s="18"/>
      <c r="G6" s="18"/>
      <c r="H6" s="18"/>
    </row>
    <row r="7" spans="1:10">
      <c r="A7" s="34">
        <v>2017</v>
      </c>
      <c r="B7" s="79">
        <v>30336.9</v>
      </c>
      <c r="C7" s="46">
        <f t="shared" ref="C7:C13" si="0">(B7-B6)/B6</f>
        <v>1.9559803595374205E-2</v>
      </c>
      <c r="D7" s="46">
        <v>9.5036840720273685E-2</v>
      </c>
      <c r="E7" s="18"/>
      <c r="F7" s="18"/>
      <c r="G7" s="18"/>
      <c r="H7" s="18"/>
    </row>
    <row r="8" spans="1:10">
      <c r="A8" s="34">
        <v>2018</v>
      </c>
      <c r="B8" s="79">
        <v>29503.200000000001</v>
      </c>
      <c r="C8" s="46">
        <f t="shared" si="0"/>
        <v>-2.7481384057039468E-2</v>
      </c>
      <c r="D8" s="46">
        <v>9.0545664131049253E-2</v>
      </c>
      <c r="E8" s="18"/>
      <c r="F8" s="18"/>
      <c r="G8" s="18"/>
      <c r="H8" s="18"/>
    </row>
    <row r="9" spans="1:10">
      <c r="A9" s="34">
        <v>2019</v>
      </c>
      <c r="B9" s="79">
        <v>27535</v>
      </c>
      <c r="C9" s="46">
        <f t="shared" si="0"/>
        <v>-6.6711407576127355E-2</v>
      </c>
      <c r="D9" s="46">
        <v>8.4408014270426296E-2</v>
      </c>
      <c r="E9" s="18"/>
      <c r="F9" s="18"/>
      <c r="G9" s="18"/>
      <c r="H9" s="18"/>
    </row>
    <row r="10" spans="1:10">
      <c r="A10" s="34">
        <v>2020</v>
      </c>
      <c r="B10" s="79">
        <v>23724.400000000001</v>
      </c>
      <c r="C10" s="46">
        <f t="shared" si="0"/>
        <v>-0.13839113855093513</v>
      </c>
      <c r="D10" s="46">
        <v>7.887064355418559E-2</v>
      </c>
      <c r="E10" s="18"/>
      <c r="F10" s="18"/>
      <c r="G10" s="18"/>
      <c r="H10" s="18"/>
    </row>
    <row r="11" spans="1:10">
      <c r="A11" s="34">
        <v>2021</v>
      </c>
      <c r="B11" s="79">
        <v>26521.5</v>
      </c>
      <c r="C11" s="46">
        <f t="shared" si="0"/>
        <v>0.11789971506128705</v>
      </c>
      <c r="D11" s="46">
        <v>8.4235350166746076E-2</v>
      </c>
      <c r="E11" s="18"/>
      <c r="F11" s="18"/>
      <c r="G11" s="18"/>
      <c r="H11" s="18"/>
    </row>
    <row r="12" spans="1:10">
      <c r="A12" s="34">
        <v>2022</v>
      </c>
      <c r="B12" s="79">
        <v>28462.3</v>
      </c>
      <c r="C12" s="46">
        <f t="shared" si="0"/>
        <v>7.317836472296059E-2</v>
      </c>
      <c r="D12" s="46">
        <v>8.5862026107669395E-2</v>
      </c>
      <c r="E12" s="18"/>
      <c r="F12" s="18"/>
      <c r="G12" s="18"/>
      <c r="H12" s="18"/>
    </row>
    <row r="13" spans="1:10">
      <c r="A13" s="34">
        <v>2023</v>
      </c>
      <c r="B13" s="79">
        <v>26953.4</v>
      </c>
      <c r="C13" s="46">
        <f t="shared" si="0"/>
        <v>-5.3013986923052522E-2</v>
      </c>
      <c r="D13" s="46">
        <v>8.0146916487337641E-2</v>
      </c>
      <c r="E13" s="18"/>
      <c r="F13" s="18"/>
      <c r="G13" s="18"/>
      <c r="H13" s="18"/>
    </row>
    <row r="14" spans="1:10">
      <c r="A14" s="18" t="s">
        <v>47</v>
      </c>
      <c r="B14" s="18"/>
      <c r="C14" s="18"/>
      <c r="D14" s="18"/>
      <c r="E14" s="18"/>
      <c r="F14" s="18"/>
      <c r="G14" s="18"/>
      <c r="H14" s="18"/>
    </row>
    <row r="15" spans="1:10">
      <c r="A15" s="18"/>
      <c r="B15" s="18"/>
      <c r="C15" s="18"/>
      <c r="D15" s="18"/>
      <c r="E15" s="18"/>
      <c r="F15" s="18"/>
      <c r="G15" s="18"/>
      <c r="H15" s="1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F30" sqref="F30"/>
    </sheetView>
  </sheetViews>
  <sheetFormatPr defaultRowHeight="14.4"/>
  <cols>
    <col min="2" max="2" width="20.6640625" customWidth="1"/>
    <col min="3" max="4" width="9" style="55" customWidth="1"/>
    <col min="5" max="5" width="14.33203125" style="59" customWidth="1"/>
    <col min="6" max="6" width="8.88671875" style="55"/>
    <col min="7" max="7" width="9" style="55" bestFit="1" customWidth="1"/>
    <col min="8" max="8" width="2" customWidth="1"/>
    <col min="9" max="9" width="14.33203125" customWidth="1"/>
    <col min="10" max="10" width="10.6640625" customWidth="1"/>
  </cols>
  <sheetData>
    <row r="1" spans="1:12">
      <c r="A1" s="60" t="s">
        <v>65</v>
      </c>
      <c r="B1" s="62"/>
      <c r="C1" s="34"/>
      <c r="D1" s="34"/>
      <c r="E1" s="61"/>
      <c r="F1" s="34"/>
      <c r="G1" s="34"/>
      <c r="H1" s="62"/>
      <c r="I1" s="62"/>
      <c r="J1" s="62"/>
      <c r="K1" s="62"/>
      <c r="L1" s="62"/>
    </row>
    <row r="2" spans="1:12">
      <c r="A2" s="60" t="s">
        <v>88</v>
      </c>
      <c r="B2" s="60"/>
      <c r="C2" s="34"/>
      <c r="D2" s="34"/>
      <c r="E2" s="61"/>
      <c r="F2" s="34"/>
      <c r="G2" s="34"/>
      <c r="H2" s="62"/>
      <c r="I2" s="62"/>
      <c r="J2" s="62"/>
      <c r="K2" s="62"/>
      <c r="L2" s="62"/>
    </row>
    <row r="3" spans="1:12">
      <c r="A3" s="60" t="s">
        <v>67</v>
      </c>
      <c r="B3" s="62"/>
      <c r="C3" s="34"/>
      <c r="D3" s="34"/>
      <c r="E3" s="74" t="s">
        <v>89</v>
      </c>
      <c r="F3" s="34"/>
      <c r="G3" s="34"/>
      <c r="H3" s="75"/>
      <c r="I3" s="74" t="s">
        <v>82</v>
      </c>
      <c r="J3" s="34"/>
      <c r="K3" s="62"/>
      <c r="L3" s="62"/>
    </row>
    <row r="4" spans="1:12">
      <c r="A4" s="62"/>
      <c r="B4" s="60"/>
      <c r="C4" s="33"/>
      <c r="D4" s="33"/>
      <c r="E4" s="33" t="s">
        <v>54</v>
      </c>
      <c r="F4" s="34"/>
      <c r="G4" s="33"/>
      <c r="H4" s="75"/>
      <c r="I4" s="33" t="s">
        <v>54</v>
      </c>
      <c r="J4" s="34"/>
      <c r="K4" s="62"/>
      <c r="L4" s="62"/>
    </row>
    <row r="5" spans="1:12">
      <c r="A5" s="62"/>
      <c r="B5" s="60" t="s">
        <v>52</v>
      </c>
      <c r="C5" s="33" t="s">
        <v>53</v>
      </c>
      <c r="D5" s="33" t="s">
        <v>69</v>
      </c>
      <c r="E5" s="33" t="s">
        <v>63</v>
      </c>
      <c r="F5" s="33" t="s">
        <v>69</v>
      </c>
      <c r="G5" s="33" t="s">
        <v>83</v>
      </c>
      <c r="H5" s="75"/>
      <c r="I5" s="33" t="s">
        <v>63</v>
      </c>
      <c r="J5" s="33" t="s">
        <v>69</v>
      </c>
      <c r="K5" s="62"/>
      <c r="L5" s="62"/>
    </row>
    <row r="6" spans="1:12">
      <c r="A6" s="34">
        <v>1</v>
      </c>
      <c r="B6" s="62" t="s">
        <v>55</v>
      </c>
      <c r="C6" s="34">
        <v>16</v>
      </c>
      <c r="D6" s="46">
        <f>(C6/153)</f>
        <v>0.10457516339869281</v>
      </c>
      <c r="E6" s="63">
        <v>155.80000000000001</v>
      </c>
      <c r="F6" s="46">
        <f>(E6/43845.4)</f>
        <v>3.5533944267813729E-3</v>
      </c>
      <c r="G6" s="46">
        <f>((E6-I6)/I6)</f>
        <v>0.47258979206049162</v>
      </c>
      <c r="H6" s="75"/>
      <c r="I6" s="63">
        <v>105.8</v>
      </c>
      <c r="J6" s="46">
        <f>(I6/43845.4)</f>
        <v>2.4130239432186727E-3</v>
      </c>
      <c r="K6" s="62"/>
      <c r="L6" s="62"/>
    </row>
    <row r="7" spans="1:12">
      <c r="A7" s="34">
        <v>2</v>
      </c>
      <c r="B7" s="62" t="s">
        <v>56</v>
      </c>
      <c r="C7" s="34">
        <v>8</v>
      </c>
      <c r="D7" s="46">
        <f t="shared" ref="D7:D14" si="0">(C7/153)</f>
        <v>5.2287581699346407E-2</v>
      </c>
      <c r="E7" s="63">
        <v>19300</v>
      </c>
      <c r="F7" s="46">
        <f t="shared" ref="F7:F14" si="1">(E7/43845.4)</f>
        <v>0.4401830066552021</v>
      </c>
      <c r="G7" s="46">
        <f t="shared" ref="G7:G15" si="2">((E7-I7)/I7)</f>
        <v>1.0471204188481676E-2</v>
      </c>
      <c r="H7" s="75"/>
      <c r="I7" s="63">
        <v>19100</v>
      </c>
      <c r="J7" s="46">
        <f t="shared" ref="J7:J15" si="3">(I7/43845.4)</f>
        <v>0.43562152472095134</v>
      </c>
      <c r="K7" s="62"/>
      <c r="L7" s="62"/>
    </row>
    <row r="8" spans="1:12">
      <c r="A8" s="34">
        <v>3</v>
      </c>
      <c r="B8" s="62" t="s">
        <v>57</v>
      </c>
      <c r="C8" s="34">
        <v>29</v>
      </c>
      <c r="D8" s="46">
        <f t="shared" si="0"/>
        <v>0.18954248366013071</v>
      </c>
      <c r="E8" s="63">
        <v>15700</v>
      </c>
      <c r="F8" s="46">
        <f t="shared" si="1"/>
        <v>0.35807633183868776</v>
      </c>
      <c r="G8" s="46">
        <f t="shared" si="2"/>
        <v>6.0810810810810814E-2</v>
      </c>
      <c r="H8" s="75"/>
      <c r="I8" s="63">
        <v>14800</v>
      </c>
      <c r="J8" s="46">
        <f t="shared" si="3"/>
        <v>0.33754966313455914</v>
      </c>
      <c r="K8" s="62"/>
      <c r="L8" s="62"/>
    </row>
    <row r="9" spans="1:12">
      <c r="A9" s="34">
        <v>4</v>
      </c>
      <c r="B9" s="62" t="s">
        <v>59</v>
      </c>
      <c r="C9" s="34">
        <v>3</v>
      </c>
      <c r="D9" s="46">
        <f t="shared" si="0"/>
        <v>1.9607843137254902E-2</v>
      </c>
      <c r="E9" s="63">
        <v>65</v>
      </c>
      <c r="F9" s="46">
        <f t="shared" si="1"/>
        <v>1.4824816286315098E-3</v>
      </c>
      <c r="G9" s="46">
        <f t="shared" si="2"/>
        <v>0.44444444444444442</v>
      </c>
      <c r="H9" s="75"/>
      <c r="I9" s="63">
        <v>45</v>
      </c>
      <c r="J9" s="46">
        <f t="shared" si="3"/>
        <v>1.0263334352064299E-3</v>
      </c>
      <c r="K9" s="62"/>
      <c r="L9" s="62"/>
    </row>
    <row r="10" spans="1:12">
      <c r="A10" s="34">
        <v>5</v>
      </c>
      <c r="B10" s="62" t="s">
        <v>68</v>
      </c>
      <c r="C10" s="34">
        <v>30</v>
      </c>
      <c r="D10" s="46">
        <f t="shared" si="0"/>
        <v>0.19607843137254902</v>
      </c>
      <c r="E10" s="63">
        <v>2064</v>
      </c>
      <c r="F10" s="46">
        <f t="shared" si="1"/>
        <v>4.7074493561468249E-2</v>
      </c>
      <c r="G10" s="46">
        <f t="shared" si="2"/>
        <v>-0.10260869565217391</v>
      </c>
      <c r="H10" s="75"/>
      <c r="I10" s="63">
        <v>2300</v>
      </c>
      <c r="J10" s="46">
        <f t="shared" si="3"/>
        <v>5.2457042243884193E-2</v>
      </c>
      <c r="K10" s="62"/>
      <c r="L10" s="62"/>
    </row>
    <row r="11" spans="1:12">
      <c r="A11" s="34">
        <v>6</v>
      </c>
      <c r="B11" s="62" t="s">
        <v>58</v>
      </c>
      <c r="C11" s="34">
        <v>3</v>
      </c>
      <c r="D11" s="46">
        <f t="shared" si="0"/>
        <v>1.9607843137254902E-2</v>
      </c>
      <c r="E11" s="63">
        <v>5000</v>
      </c>
      <c r="F11" s="46">
        <f t="shared" si="1"/>
        <v>0.11403704835626999</v>
      </c>
      <c r="G11" s="46">
        <f t="shared" si="2"/>
        <v>0</v>
      </c>
      <c r="H11" s="75"/>
      <c r="I11" s="63">
        <v>5000</v>
      </c>
      <c r="J11" s="46">
        <f t="shared" si="3"/>
        <v>0.11403704835626999</v>
      </c>
      <c r="K11" s="62"/>
      <c r="L11" s="62"/>
    </row>
    <row r="12" spans="1:12">
      <c r="A12" s="34">
        <v>7</v>
      </c>
      <c r="B12" s="62" t="s">
        <v>60</v>
      </c>
      <c r="C12" s="34">
        <v>55</v>
      </c>
      <c r="D12" s="46">
        <f t="shared" si="0"/>
        <v>0.35947712418300654</v>
      </c>
      <c r="E12" s="63">
        <v>1300</v>
      </c>
      <c r="F12" s="46">
        <f t="shared" si="1"/>
        <v>2.9649632572630195E-2</v>
      </c>
      <c r="G12" s="46">
        <f t="shared" si="2"/>
        <v>0</v>
      </c>
      <c r="H12" s="75"/>
      <c r="I12" s="63">
        <v>1300</v>
      </c>
      <c r="J12" s="46">
        <f t="shared" si="3"/>
        <v>2.9649632572630195E-2</v>
      </c>
      <c r="K12" s="62"/>
      <c r="L12" s="62"/>
    </row>
    <row r="13" spans="1:12">
      <c r="A13" s="34">
        <v>8</v>
      </c>
      <c r="B13" s="62" t="s">
        <v>61</v>
      </c>
      <c r="C13" s="34">
        <v>8</v>
      </c>
      <c r="D13" s="46">
        <f t="shared" si="0"/>
        <v>5.2287581699346407E-2</v>
      </c>
      <c r="E13" s="63">
        <v>90.3</v>
      </c>
      <c r="F13" s="46">
        <f t="shared" si="1"/>
        <v>2.0595090933142358E-3</v>
      </c>
      <c r="G13" s="46">
        <f t="shared" si="2"/>
        <v>-4.5454545454545428E-2</v>
      </c>
      <c r="H13" s="75"/>
      <c r="I13" s="63">
        <v>94.6</v>
      </c>
      <c r="J13" s="46">
        <f t="shared" si="3"/>
        <v>2.1575809549006278E-3</v>
      </c>
      <c r="K13" s="62"/>
      <c r="L13" s="62"/>
    </row>
    <row r="14" spans="1:12">
      <c r="A14" s="34">
        <v>9</v>
      </c>
      <c r="B14" s="62" t="s">
        <v>62</v>
      </c>
      <c r="C14" s="34">
        <v>20</v>
      </c>
      <c r="D14" s="46">
        <f t="shared" si="0"/>
        <v>0.13071895424836602</v>
      </c>
      <c r="E14" s="63">
        <v>1100</v>
      </c>
      <c r="F14" s="46">
        <f t="shared" si="1"/>
        <v>2.5088150638379395E-2</v>
      </c>
      <c r="G14" s="46">
        <f t="shared" si="2"/>
        <v>0</v>
      </c>
      <c r="H14" s="75"/>
      <c r="I14" s="63">
        <v>1100</v>
      </c>
      <c r="J14" s="46">
        <f t="shared" si="3"/>
        <v>2.5088150638379395E-2</v>
      </c>
      <c r="K14" s="62"/>
      <c r="L14" s="62"/>
    </row>
    <row r="15" spans="1:12">
      <c r="A15" s="62"/>
      <c r="B15" s="60" t="s">
        <v>28</v>
      </c>
      <c r="C15" s="33">
        <f>SUM(C6:C14)</f>
        <v>172</v>
      </c>
      <c r="D15" s="46">
        <f>(C15/172)</f>
        <v>1</v>
      </c>
      <c r="E15" s="64">
        <f>SUM(E6:E14)</f>
        <v>44775.100000000006</v>
      </c>
      <c r="F15" s="46">
        <f>(E15/44775.1)</f>
        <v>1.0000000000000002</v>
      </c>
      <c r="G15" s="76">
        <f t="shared" si="2"/>
        <v>2.120404877136494E-2</v>
      </c>
      <c r="H15" s="75"/>
      <c r="I15" s="64">
        <f>SUM(I6:I14)</f>
        <v>43845.4</v>
      </c>
      <c r="J15" s="46">
        <f t="shared" si="3"/>
        <v>1</v>
      </c>
      <c r="K15" s="62"/>
      <c r="L15" s="62"/>
    </row>
    <row r="16" spans="1:12">
      <c r="A16" s="62"/>
      <c r="B16" s="62"/>
      <c r="C16" s="34"/>
      <c r="D16" s="34"/>
      <c r="E16" s="61"/>
      <c r="F16" s="34"/>
      <c r="G16" s="34"/>
      <c r="H16" s="62"/>
      <c r="I16" s="62"/>
      <c r="J16" s="62"/>
      <c r="K16" s="62"/>
      <c r="L16" s="62"/>
    </row>
    <row r="17" spans="1:12">
      <c r="A17" s="62" t="s">
        <v>64</v>
      </c>
      <c r="B17" s="92" t="s">
        <v>66</v>
      </c>
      <c r="C17" s="34"/>
      <c r="D17" s="34"/>
      <c r="E17" s="61"/>
      <c r="F17" s="34"/>
      <c r="G17" s="34"/>
      <c r="H17" s="62"/>
      <c r="I17" s="62"/>
      <c r="J17" s="62"/>
      <c r="K17" s="62"/>
      <c r="L17" s="62"/>
    </row>
    <row r="18" spans="1:12">
      <c r="A18" s="62"/>
      <c r="B18" s="60"/>
      <c r="C18" s="33"/>
      <c r="D18" s="33"/>
      <c r="E18" s="32"/>
      <c r="F18" s="34"/>
      <c r="G18" s="34"/>
      <c r="H18" s="62"/>
      <c r="I18" s="62"/>
      <c r="J18" s="62"/>
      <c r="K18" s="62"/>
      <c r="L18" s="62"/>
    </row>
    <row r="19" spans="1:12">
      <c r="A19" s="62"/>
      <c r="B19" s="62"/>
      <c r="C19" s="34"/>
      <c r="D19" s="34"/>
      <c r="E19" s="61"/>
      <c r="F19" s="34"/>
      <c r="G19" s="34"/>
      <c r="H19" s="62"/>
      <c r="I19" s="62"/>
      <c r="J19" s="62"/>
      <c r="K19" s="62"/>
      <c r="L19" s="62"/>
    </row>
    <row r="20" spans="1:12">
      <c r="A20" s="93"/>
      <c r="B20" s="62"/>
      <c r="C20" s="34"/>
      <c r="D20" s="34"/>
      <c r="E20" s="79"/>
      <c r="F20" s="34"/>
      <c r="G20" s="34"/>
      <c r="H20" s="62"/>
      <c r="I20" s="62"/>
      <c r="J20" s="62"/>
      <c r="K20" s="62"/>
      <c r="L20" s="62"/>
    </row>
    <row r="21" spans="1:12">
      <c r="A21" s="93"/>
      <c r="B21" s="62"/>
      <c r="C21" s="34"/>
      <c r="D21" s="34"/>
      <c r="E21" s="79"/>
      <c r="F21" s="34"/>
      <c r="G21" s="34"/>
      <c r="H21" s="62"/>
      <c r="I21" s="62"/>
      <c r="J21" s="62"/>
      <c r="K21" s="62"/>
      <c r="L21" s="62"/>
    </row>
    <row r="22" spans="1:12">
      <c r="A22" s="62"/>
      <c r="B22" s="62"/>
      <c r="C22" s="34"/>
      <c r="D22" s="34"/>
      <c r="E22" s="61"/>
      <c r="F22" s="34"/>
      <c r="G22" s="34"/>
      <c r="H22" s="62"/>
      <c r="I22" s="62"/>
      <c r="J22" s="62"/>
      <c r="K22" s="62"/>
      <c r="L22" s="62"/>
    </row>
  </sheetData>
  <hyperlinks>
    <hyperlink ref="B17" r:id="rId1" location="/" display="https://majorprojects.alberta.ca/ - /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N8" sqref="N8"/>
    </sheetView>
  </sheetViews>
  <sheetFormatPr defaultRowHeight="14.4"/>
  <cols>
    <col min="1" max="1" width="12.44140625" customWidth="1"/>
    <col min="2" max="13" width="8.88671875" style="55"/>
  </cols>
  <sheetData>
    <row r="1" spans="1:14" ht="15.6">
      <c r="A1" s="21" t="s">
        <v>30</v>
      </c>
      <c r="B1" s="22"/>
      <c r="C1" s="22"/>
      <c r="D1" s="22"/>
    </row>
    <row r="2" spans="1:14" ht="15.6">
      <c r="A2" s="47" t="s">
        <v>49</v>
      </c>
      <c r="B2" s="22"/>
      <c r="C2" s="22"/>
      <c r="D2" s="22"/>
    </row>
    <row r="3" spans="1:14" ht="15.6">
      <c r="A3" s="32"/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  <c r="K3" s="10" t="s">
        <v>15</v>
      </c>
      <c r="L3" s="10" t="s">
        <v>16</v>
      </c>
      <c r="M3" s="10" t="s">
        <v>17</v>
      </c>
      <c r="N3" s="22" t="s">
        <v>18</v>
      </c>
    </row>
    <row r="4" spans="1:14">
      <c r="A4" s="32" t="s">
        <v>31</v>
      </c>
      <c r="B4" s="33"/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10" t="s">
        <v>29</v>
      </c>
    </row>
    <row r="5" spans="1:14">
      <c r="A5" s="2">
        <v>2022</v>
      </c>
      <c r="B5" s="35">
        <v>216.7</v>
      </c>
      <c r="C5" s="35">
        <v>222.6</v>
      </c>
      <c r="D5" s="35">
        <v>220.4</v>
      </c>
      <c r="E5" s="35">
        <v>223.6</v>
      </c>
      <c r="F5" s="35">
        <v>242.1</v>
      </c>
      <c r="G5" s="35">
        <v>249.2</v>
      </c>
      <c r="H5" s="35">
        <v>257</v>
      </c>
      <c r="I5" s="35">
        <v>253.2</v>
      </c>
      <c r="J5" s="35">
        <v>250</v>
      </c>
      <c r="K5" s="35">
        <v>257.60000000000002</v>
      </c>
      <c r="L5" s="35">
        <v>230.2</v>
      </c>
      <c r="M5" s="35">
        <v>226</v>
      </c>
      <c r="N5" s="35">
        <f>AVERAGE(B5:M5)</f>
        <v>237.38333333333333</v>
      </c>
    </row>
    <row r="6" spans="1:14">
      <c r="A6" s="2">
        <v>2023</v>
      </c>
      <c r="B6" s="35">
        <v>224.7</v>
      </c>
      <c r="C6" s="35">
        <v>217.6</v>
      </c>
      <c r="D6" s="35">
        <v>218.8</v>
      </c>
      <c r="E6" s="35">
        <v>228</v>
      </c>
      <c r="F6" s="35">
        <v>251.3</v>
      </c>
      <c r="G6" s="35">
        <v>255.3</v>
      </c>
      <c r="H6" s="35">
        <v>261.7</v>
      </c>
      <c r="I6" s="35">
        <v>265.5</v>
      </c>
      <c r="J6" s="35">
        <v>244.1</v>
      </c>
      <c r="K6" s="35">
        <v>243.4</v>
      </c>
      <c r="L6" s="35">
        <v>251.7</v>
      </c>
      <c r="M6" s="35">
        <v>236</v>
      </c>
      <c r="N6" s="35">
        <f>AVERAGE(B6:M6)</f>
        <v>241.50833333333333</v>
      </c>
    </row>
    <row r="7" spans="1:14">
      <c r="A7" s="2">
        <v>2024</v>
      </c>
      <c r="B7" s="35">
        <v>223.5</v>
      </c>
      <c r="C7" s="35">
        <v>237.4</v>
      </c>
      <c r="D7" s="35">
        <v>239.5</v>
      </c>
      <c r="E7" s="35">
        <v>243.2</v>
      </c>
      <c r="F7" s="35">
        <v>237.8</v>
      </c>
      <c r="G7" s="35">
        <v>241.8</v>
      </c>
      <c r="H7" s="35">
        <v>255.6</v>
      </c>
      <c r="I7" s="35">
        <v>261.89999999999998</v>
      </c>
      <c r="J7" s="35"/>
      <c r="K7" s="35"/>
      <c r="L7" s="35"/>
      <c r="M7" s="35"/>
      <c r="N7" s="35">
        <f>AVERAGE(B7:M7)</f>
        <v>242.58749999999998</v>
      </c>
    </row>
    <row r="8" spans="1:14">
      <c r="A8" s="30" t="s">
        <v>24</v>
      </c>
      <c r="B8" s="29">
        <f t="shared" ref="B8:I8" si="0">(B7-B6)/B6</f>
        <v>-5.3404539385847292E-3</v>
      </c>
      <c r="C8" s="29">
        <f t="shared" si="0"/>
        <v>9.0992647058823581E-2</v>
      </c>
      <c r="D8" s="29">
        <f t="shared" si="0"/>
        <v>9.4606946983546561E-2</v>
      </c>
      <c r="E8" s="29">
        <f t="shared" si="0"/>
        <v>6.666666666666661E-2</v>
      </c>
      <c r="F8" s="29">
        <f t="shared" si="0"/>
        <v>-5.3720652606446477E-2</v>
      </c>
      <c r="G8" s="29">
        <f t="shared" si="0"/>
        <v>-5.2878965922444184E-2</v>
      </c>
      <c r="H8" s="29">
        <f t="shared" si="0"/>
        <v>-2.3309132594573918E-2</v>
      </c>
      <c r="I8" s="29">
        <f t="shared" si="0"/>
        <v>-1.3559322033898391E-2</v>
      </c>
      <c r="J8" s="40"/>
      <c r="K8" s="40"/>
      <c r="L8" s="40"/>
      <c r="M8" s="40"/>
      <c r="N8" s="6">
        <f>AVERAGE(B8:M8)</f>
        <v>1.2932216701636129E-2</v>
      </c>
    </row>
    <row r="9" spans="1:14">
      <c r="A9" s="13" t="s">
        <v>26</v>
      </c>
      <c r="B9" s="29"/>
      <c r="C9" s="29"/>
      <c r="D9" s="42"/>
      <c r="E9" s="40"/>
      <c r="F9" s="40"/>
      <c r="G9" s="40"/>
      <c r="H9" s="40"/>
      <c r="I9" s="40"/>
      <c r="J9" s="40"/>
      <c r="K9" s="40"/>
      <c r="L9" s="40"/>
      <c r="M9" s="40"/>
      <c r="N9" s="43"/>
    </row>
    <row r="10" spans="1:14">
      <c r="A10" s="13"/>
      <c r="B10" s="44"/>
      <c r="C10" s="44"/>
      <c r="D10" s="44"/>
      <c r="E10" s="45"/>
      <c r="J10" s="45"/>
      <c r="K10" s="45"/>
      <c r="L10" s="45"/>
      <c r="M10" s="45"/>
      <c r="N10" s="46"/>
    </row>
    <row r="11" spans="1:14">
      <c r="A11" s="32" t="s">
        <v>32</v>
      </c>
      <c r="B11" s="33"/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10"/>
    </row>
    <row r="12" spans="1:14">
      <c r="A12" s="2">
        <v>2022</v>
      </c>
      <c r="B12" s="35">
        <v>74.3</v>
      </c>
      <c r="C12" s="35">
        <v>72.099999999999994</v>
      </c>
      <c r="D12" s="35">
        <v>72.7</v>
      </c>
      <c r="E12" s="35">
        <v>75.2</v>
      </c>
      <c r="F12" s="35">
        <v>81.7</v>
      </c>
      <c r="G12" s="35">
        <v>85.5</v>
      </c>
      <c r="H12" s="35">
        <v>90.5</v>
      </c>
      <c r="I12" s="35">
        <v>93.9</v>
      </c>
      <c r="J12" s="35">
        <v>97.9</v>
      </c>
      <c r="K12" s="35">
        <v>103</v>
      </c>
      <c r="L12" s="35">
        <v>100.9</v>
      </c>
      <c r="M12" s="35">
        <v>99.3</v>
      </c>
      <c r="N12" s="35">
        <f>AVERAGE(B12:M12)</f>
        <v>87.25</v>
      </c>
    </row>
    <row r="13" spans="1:14">
      <c r="A13" s="2">
        <v>2023</v>
      </c>
      <c r="B13" s="35">
        <v>95.7</v>
      </c>
      <c r="C13" s="35">
        <v>92.5</v>
      </c>
      <c r="D13" s="35">
        <v>88.8</v>
      </c>
      <c r="E13" s="35">
        <v>85.6</v>
      </c>
      <c r="F13" s="35">
        <v>86.8</v>
      </c>
      <c r="G13" s="35">
        <v>84.9</v>
      </c>
      <c r="H13" s="35">
        <v>83.8</v>
      </c>
      <c r="I13" s="35">
        <v>83.4</v>
      </c>
      <c r="J13" s="35">
        <v>85.8</v>
      </c>
      <c r="K13" s="35">
        <v>88.4</v>
      </c>
      <c r="L13" s="35">
        <v>88.2</v>
      </c>
      <c r="M13" s="35">
        <v>87.1</v>
      </c>
      <c r="N13" s="35">
        <f>AVERAGE(B13:M13)</f>
        <v>87.583333333333329</v>
      </c>
    </row>
    <row r="14" spans="1:14">
      <c r="A14" s="2">
        <v>2024</v>
      </c>
      <c r="B14" s="35">
        <v>84.9</v>
      </c>
      <c r="C14" s="35">
        <v>83.9</v>
      </c>
      <c r="D14" s="35">
        <v>84</v>
      </c>
      <c r="E14" s="35">
        <v>84.7</v>
      </c>
      <c r="F14" s="35">
        <v>85.3</v>
      </c>
      <c r="G14" s="35">
        <v>85.9</v>
      </c>
      <c r="H14" s="35">
        <v>88.3</v>
      </c>
      <c r="I14" s="35">
        <v>92.8</v>
      </c>
      <c r="J14" s="35"/>
      <c r="K14" s="35"/>
      <c r="L14" s="35"/>
      <c r="M14" s="35"/>
      <c r="N14" s="35">
        <f>AVERAGE(B14:M14)</f>
        <v>86.224999999999994</v>
      </c>
    </row>
    <row r="15" spans="1:14">
      <c r="A15" s="30" t="s">
        <v>24</v>
      </c>
      <c r="B15" s="29">
        <f t="shared" ref="B15:I15" si="1">(B14-B13)/B13</f>
        <v>-0.11285266457680247</v>
      </c>
      <c r="C15" s="29">
        <f t="shared" si="1"/>
        <v>-9.2972972972972912E-2</v>
      </c>
      <c r="D15" s="29">
        <f t="shared" si="1"/>
        <v>-5.4054054054054022E-2</v>
      </c>
      <c r="E15" s="29">
        <f t="shared" si="1"/>
        <v>-1.0514018691588686E-2</v>
      </c>
      <c r="F15" s="29">
        <f t="shared" si="1"/>
        <v>-1.7281105990783412E-2</v>
      </c>
      <c r="G15" s="29">
        <f t="shared" si="1"/>
        <v>1.1778563015312131E-2</v>
      </c>
      <c r="H15" s="29">
        <f t="shared" si="1"/>
        <v>5.3699284009546544E-2</v>
      </c>
      <c r="I15" s="29">
        <f t="shared" si="1"/>
        <v>0.11270983213429246</v>
      </c>
      <c r="J15" s="40"/>
      <c r="K15" s="40"/>
      <c r="L15" s="40"/>
      <c r="M15" s="40"/>
      <c r="N15" s="6">
        <f>AVERAGE(B15:M15)</f>
        <v>-1.36858921408813E-2</v>
      </c>
    </row>
    <row r="16" spans="1:14">
      <c r="A16" s="13" t="s">
        <v>26</v>
      </c>
      <c r="B16" s="29"/>
      <c r="C16" s="29"/>
      <c r="D16" s="42"/>
      <c r="E16" s="40"/>
      <c r="F16" s="40"/>
      <c r="G16" s="40"/>
      <c r="H16" s="40"/>
      <c r="I16" s="40"/>
      <c r="J16" s="40"/>
      <c r="K16" s="40"/>
      <c r="L16" s="40"/>
      <c r="M16" s="40"/>
      <c r="N16" s="43"/>
    </row>
    <row r="17" spans="1:14">
      <c r="A17" s="34"/>
      <c r="B17" s="36"/>
      <c r="C17" s="2"/>
      <c r="D17" s="37"/>
      <c r="E17" s="40"/>
      <c r="F17" s="40"/>
      <c r="G17" s="40"/>
      <c r="H17" s="40"/>
      <c r="I17" s="40"/>
      <c r="J17" s="40"/>
      <c r="K17" s="40"/>
      <c r="L17" s="40"/>
      <c r="M17" s="40"/>
      <c r="N17" s="41"/>
    </row>
    <row r="18" spans="1:14">
      <c r="A18" s="32" t="s">
        <v>51</v>
      </c>
      <c r="B18" s="2"/>
      <c r="C18" s="2"/>
      <c r="D18" s="37"/>
      <c r="E18" s="38"/>
      <c r="F18" s="38"/>
      <c r="G18" s="38"/>
      <c r="H18" s="38"/>
      <c r="I18" s="38"/>
      <c r="J18" s="38"/>
      <c r="K18" s="38"/>
      <c r="L18" s="38"/>
      <c r="M18" s="38"/>
      <c r="N18" s="39"/>
    </row>
    <row r="19" spans="1:14">
      <c r="A19" s="2">
        <v>2022</v>
      </c>
      <c r="B19" s="35">
        <v>8.1999999999999993</v>
      </c>
      <c r="C19" s="35">
        <v>8</v>
      </c>
      <c r="D19" s="35">
        <v>7.1</v>
      </c>
      <c r="E19" s="35">
        <v>8.1</v>
      </c>
      <c r="F19" s="35">
        <v>4</v>
      </c>
      <c r="G19" s="35">
        <v>4.3</v>
      </c>
      <c r="H19" s="35">
        <v>1.5</v>
      </c>
      <c r="I19" s="35">
        <v>3.6</v>
      </c>
      <c r="J19" s="35">
        <v>2.7</v>
      </c>
      <c r="K19" s="35">
        <v>3</v>
      </c>
      <c r="L19" s="35">
        <v>4.5999999999999996</v>
      </c>
      <c r="M19" s="35">
        <v>7.7</v>
      </c>
      <c r="N19" s="35">
        <f t="shared" ref="N19:N21" si="2">AVERAGE(B19:M19)</f>
        <v>5.2333333333333334</v>
      </c>
    </row>
    <row r="20" spans="1:14">
      <c r="A20" s="2">
        <v>2023</v>
      </c>
      <c r="B20" s="35">
        <v>7.9</v>
      </c>
      <c r="C20" s="35">
        <v>8.3000000000000007</v>
      </c>
      <c r="D20" s="35">
        <v>9.4</v>
      </c>
      <c r="E20" s="35">
        <v>6.4</v>
      </c>
      <c r="F20" s="35">
        <v>4</v>
      </c>
      <c r="G20" s="35">
        <v>5</v>
      </c>
      <c r="H20" s="35">
        <v>4.5</v>
      </c>
      <c r="I20" s="35">
        <v>3.6</v>
      </c>
      <c r="J20" s="35">
        <v>3.1</v>
      </c>
      <c r="K20" s="35">
        <v>5.0999999999999996</v>
      </c>
      <c r="L20" s="35">
        <v>4.5</v>
      </c>
      <c r="M20" s="35">
        <v>5.8</v>
      </c>
      <c r="N20" s="35">
        <f t="shared" si="2"/>
        <v>5.6333333333333337</v>
      </c>
    </row>
    <row r="21" spans="1:14">
      <c r="A21" s="2">
        <v>2024</v>
      </c>
      <c r="B21" s="35">
        <v>9.6</v>
      </c>
      <c r="C21" s="35">
        <v>8.1999999999999993</v>
      </c>
      <c r="D21" s="35">
        <v>7.6</v>
      </c>
      <c r="E21" s="35">
        <v>8.4</v>
      </c>
      <c r="F21" s="35">
        <v>7.9</v>
      </c>
      <c r="G21" s="35">
        <v>4.9000000000000004</v>
      </c>
      <c r="H21" s="35">
        <v>2.2999999999999998</v>
      </c>
      <c r="I21" s="35">
        <v>5.9</v>
      </c>
      <c r="J21" s="35"/>
      <c r="K21" s="35"/>
      <c r="L21" s="35"/>
      <c r="M21" s="35"/>
      <c r="N21" s="35">
        <f t="shared" si="2"/>
        <v>6.8499999999999988</v>
      </c>
    </row>
    <row r="22" spans="1:14">
      <c r="A22" s="13" t="s">
        <v>26</v>
      </c>
      <c r="B22" s="19"/>
      <c r="C22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2"/>
  <sheetViews>
    <sheetView workbookViewId="0">
      <selection activeCell="O14" sqref="O14"/>
    </sheetView>
  </sheetViews>
  <sheetFormatPr defaultRowHeight="14.4"/>
  <cols>
    <col min="1" max="1" width="12.44140625" customWidth="1"/>
  </cols>
  <sheetData>
    <row r="1" spans="1:15" ht="15.6">
      <c r="A1" s="21" t="s">
        <v>87</v>
      </c>
      <c r="B1" s="22"/>
      <c r="C1" s="22"/>
      <c r="D1" s="22"/>
      <c r="E1" s="55"/>
      <c r="F1" s="55"/>
      <c r="G1" s="55"/>
      <c r="H1" s="55"/>
      <c r="I1" s="55"/>
      <c r="J1" s="55"/>
      <c r="K1" s="55"/>
      <c r="L1" s="55"/>
      <c r="M1" s="55"/>
      <c r="N1" s="22" t="s">
        <v>20</v>
      </c>
    </row>
    <row r="2" spans="1:15" ht="15.6">
      <c r="A2" s="47" t="s">
        <v>49</v>
      </c>
      <c r="B2" s="22"/>
      <c r="C2" s="22"/>
      <c r="D2" s="22"/>
      <c r="E2" s="55"/>
      <c r="F2" s="55"/>
      <c r="G2" s="55"/>
      <c r="H2" s="55"/>
      <c r="I2" s="55"/>
      <c r="J2" s="55"/>
      <c r="K2" s="55"/>
      <c r="L2" s="55"/>
      <c r="M2" s="55"/>
      <c r="N2" s="22" t="s">
        <v>21</v>
      </c>
      <c r="O2" s="22" t="s">
        <v>18</v>
      </c>
    </row>
    <row r="3" spans="1:15">
      <c r="A3" s="32"/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  <c r="K3" s="10" t="s">
        <v>15</v>
      </c>
      <c r="L3" s="10" t="s">
        <v>16</v>
      </c>
      <c r="M3" s="10" t="s">
        <v>17</v>
      </c>
      <c r="N3" s="10" t="s">
        <v>90</v>
      </c>
      <c r="O3" s="10" t="s">
        <v>29</v>
      </c>
    </row>
    <row r="4" spans="1:15">
      <c r="A4" s="2">
        <v>2022</v>
      </c>
      <c r="B4" s="50">
        <v>1562.26</v>
      </c>
      <c r="C4" s="50">
        <v>1594.46</v>
      </c>
      <c r="D4" s="50">
        <v>1656.31</v>
      </c>
      <c r="E4" s="50">
        <v>1592.73</v>
      </c>
      <c r="F4" s="50">
        <v>1587.36</v>
      </c>
      <c r="G4" s="50">
        <v>1553.26</v>
      </c>
      <c r="H4" s="50">
        <v>1533.44</v>
      </c>
      <c r="I4" s="50">
        <v>1601.75</v>
      </c>
      <c r="J4" s="50">
        <v>1661.59</v>
      </c>
      <c r="K4" s="50">
        <v>1645.06</v>
      </c>
      <c r="L4" s="50">
        <v>1674.14</v>
      </c>
      <c r="M4" s="50">
        <v>1576</v>
      </c>
      <c r="N4" s="50">
        <f>AVERAGE(A4:H4)</f>
        <v>1637.7275000000002</v>
      </c>
      <c r="O4" s="50">
        <f>AVERAGE(B4:M4)</f>
        <v>1603.1966666666667</v>
      </c>
    </row>
    <row r="5" spans="1:15">
      <c r="A5" s="2">
        <v>2023</v>
      </c>
      <c r="B5" s="50">
        <v>1640.96</v>
      </c>
      <c r="C5" s="50">
        <v>1619.9</v>
      </c>
      <c r="D5" s="50">
        <v>1609.24</v>
      </c>
      <c r="E5" s="50">
        <v>1672.38</v>
      </c>
      <c r="F5" s="50">
        <v>1632.51</v>
      </c>
      <c r="G5" s="50">
        <v>1630.5</v>
      </c>
      <c r="H5" s="50">
        <v>1651.24</v>
      </c>
      <c r="I5" s="50">
        <v>1640.31</v>
      </c>
      <c r="J5" s="50">
        <v>1698.56</v>
      </c>
      <c r="K5" s="50">
        <v>1709.42</v>
      </c>
      <c r="L5" s="50">
        <v>1661.41</v>
      </c>
      <c r="M5" s="50">
        <v>1560.84</v>
      </c>
      <c r="N5" s="50">
        <f>AVERAGE(A5:H5)</f>
        <v>1684.9662499999999</v>
      </c>
      <c r="O5" s="50">
        <f>AVERAGE(B5:M5)</f>
        <v>1643.9391666666668</v>
      </c>
    </row>
    <row r="6" spans="1:15">
      <c r="A6" s="2">
        <v>2024</v>
      </c>
      <c r="B6" s="50">
        <v>1607.38</v>
      </c>
      <c r="C6" s="50">
        <v>1647.04</v>
      </c>
      <c r="D6" s="50">
        <v>1646.35</v>
      </c>
      <c r="E6" s="50">
        <v>1682.56</v>
      </c>
      <c r="F6" s="50">
        <v>1664.52</v>
      </c>
      <c r="G6" s="50">
        <v>1672</v>
      </c>
      <c r="H6" s="50">
        <v>1627</v>
      </c>
      <c r="I6" s="50"/>
      <c r="J6" s="50"/>
      <c r="K6" s="50"/>
      <c r="L6" s="50"/>
      <c r="M6" s="50"/>
      <c r="N6" s="50">
        <f t="shared" ref="N5:N6" si="0">AVERAGE(A6:M6)</f>
        <v>1696.35625</v>
      </c>
      <c r="O6" s="70"/>
    </row>
    <row r="7" spans="1:15">
      <c r="A7" s="30" t="s">
        <v>24</v>
      </c>
      <c r="B7" s="29">
        <f t="shared" ref="B7:H7" si="1">(B6-B5)/B5</f>
        <v>-2.0463631045241765E-2</v>
      </c>
      <c r="C7" s="29">
        <f t="shared" si="1"/>
        <v>1.6754120624729842E-2</v>
      </c>
      <c r="D7" s="29">
        <f t="shared" si="1"/>
        <v>2.3060575178344995E-2</v>
      </c>
      <c r="E7" s="29">
        <f t="shared" si="1"/>
        <v>6.0871333070234247E-3</v>
      </c>
      <c r="F7" s="29">
        <f t="shared" si="1"/>
        <v>1.9607843137254898E-2</v>
      </c>
      <c r="G7" s="29">
        <f t="shared" si="1"/>
        <v>2.5452315240723705E-2</v>
      </c>
      <c r="H7" s="29">
        <f t="shared" si="1"/>
        <v>-1.4679876940965583E-2</v>
      </c>
      <c r="I7" s="29"/>
      <c r="J7" s="40"/>
      <c r="K7" s="40"/>
      <c r="L7" s="40"/>
      <c r="M7" s="40"/>
      <c r="N7" s="29">
        <f t="shared" ref="N7" si="2">(N6-N5)/N5</f>
        <v>6.7597793130871912E-3</v>
      </c>
      <c r="O7" s="25"/>
    </row>
    <row r="8" spans="1:15">
      <c r="A8" s="91" t="s">
        <v>26</v>
      </c>
      <c r="B8" s="29"/>
      <c r="C8" s="29"/>
      <c r="D8" s="42"/>
      <c r="E8" s="40"/>
      <c r="F8" s="40"/>
      <c r="G8" s="40"/>
      <c r="H8" s="40"/>
      <c r="I8" s="40"/>
      <c r="J8" s="40"/>
      <c r="K8" s="40"/>
      <c r="L8" s="40"/>
      <c r="M8" s="40"/>
      <c r="N8" s="40"/>
      <c r="O8" s="43"/>
    </row>
    <row r="11" spans="1:15">
      <c r="C11" s="79"/>
      <c r="D11" s="79"/>
      <c r="E11" s="79"/>
    </row>
    <row r="12" spans="1:15">
      <c r="C12" s="79"/>
      <c r="D12" s="79"/>
      <c r="E12" s="79"/>
    </row>
    <row r="13" spans="1:15">
      <c r="C13" s="79"/>
      <c r="D13" s="79"/>
      <c r="E13" s="79"/>
    </row>
    <row r="14" spans="1:15">
      <c r="C14" s="79"/>
      <c r="D14" s="79"/>
      <c r="E14" s="79"/>
    </row>
    <row r="15" spans="1:15">
      <c r="C15" s="79"/>
      <c r="D15" s="79"/>
      <c r="E15" s="79"/>
    </row>
    <row r="16" spans="1:15">
      <c r="C16" s="79"/>
      <c r="D16" s="79"/>
      <c r="E16" s="79"/>
    </row>
    <row r="17" spans="3:5">
      <c r="C17" s="79"/>
      <c r="D17" s="79"/>
      <c r="E17" s="62"/>
    </row>
    <row r="18" spans="3:5">
      <c r="C18" s="79"/>
      <c r="D18" s="79"/>
      <c r="E18" s="62"/>
    </row>
    <row r="19" spans="3:5">
      <c r="C19" s="79"/>
      <c r="D19" s="79"/>
      <c r="E19" s="62"/>
    </row>
    <row r="20" spans="3:5">
      <c r="C20" s="79"/>
      <c r="D20" s="79"/>
      <c r="E20" s="62"/>
    </row>
    <row r="21" spans="3:5">
      <c r="C21" s="79"/>
      <c r="D21" s="79"/>
      <c r="E21" s="62"/>
    </row>
    <row r="22" spans="3:5">
      <c r="C22" s="79"/>
      <c r="D22" s="79"/>
      <c r="E22" s="6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Y17"/>
  <sheetViews>
    <sheetView workbookViewId="0">
      <selection activeCell="J29" sqref="J29"/>
    </sheetView>
  </sheetViews>
  <sheetFormatPr defaultRowHeight="14.4"/>
  <sheetData>
    <row r="1" spans="1:25" ht="17.399999999999999">
      <c r="A1" s="57" t="s">
        <v>50</v>
      </c>
    </row>
    <row r="2" spans="1:25">
      <c r="A2" s="1" t="s">
        <v>0</v>
      </c>
      <c r="B2" s="85"/>
      <c r="C2" s="85"/>
      <c r="D2" s="46"/>
      <c r="E2" s="46"/>
      <c r="F2" s="82"/>
      <c r="G2" s="82"/>
      <c r="H2" s="82"/>
      <c r="I2" s="82"/>
      <c r="J2" s="82"/>
      <c r="K2" s="82"/>
      <c r="L2" s="82"/>
      <c r="M2" s="82"/>
    </row>
    <row r="3" spans="1:25">
      <c r="A3" s="1"/>
      <c r="B3" s="87" t="s">
        <v>6</v>
      </c>
      <c r="C3" s="87" t="s">
        <v>7</v>
      </c>
      <c r="D3" s="87" t="s">
        <v>8</v>
      </c>
      <c r="E3" s="87" t="s">
        <v>9</v>
      </c>
      <c r="F3" s="87" t="s">
        <v>10</v>
      </c>
      <c r="G3" s="87" t="s">
        <v>11</v>
      </c>
      <c r="H3" s="87" t="s">
        <v>12</v>
      </c>
      <c r="I3" s="87" t="s">
        <v>13</v>
      </c>
      <c r="J3" s="87" t="s">
        <v>14</v>
      </c>
      <c r="K3" s="87" t="s">
        <v>15</v>
      </c>
      <c r="L3" s="87" t="s">
        <v>16</v>
      </c>
      <c r="M3" s="87" t="s">
        <v>17</v>
      </c>
      <c r="N3" s="87" t="s">
        <v>18</v>
      </c>
    </row>
    <row r="4" spans="1:25">
      <c r="A4" s="2">
        <v>2021</v>
      </c>
      <c r="B4" s="3"/>
      <c r="C4" s="3"/>
      <c r="D4" s="4">
        <v>0.13100000000000001</v>
      </c>
      <c r="E4" s="5"/>
      <c r="F4" s="5"/>
      <c r="G4" s="6">
        <v>0.22500000000000001</v>
      </c>
      <c r="H4" s="5"/>
      <c r="I4" s="5"/>
      <c r="J4" s="6">
        <v>0.249</v>
      </c>
      <c r="K4" s="7"/>
      <c r="L4" s="7"/>
      <c r="M4" s="6">
        <v>0.245</v>
      </c>
      <c r="N4" s="6">
        <f>AVERAGE(B4:M4)</f>
        <v>0.21249999999999999</v>
      </c>
    </row>
    <row r="5" spans="1:25">
      <c r="A5" s="2">
        <v>2022</v>
      </c>
      <c r="B5" s="3"/>
      <c r="C5" s="3"/>
      <c r="D5" s="4">
        <v>0.26800000000000002</v>
      </c>
      <c r="E5" s="5"/>
      <c r="F5" s="5"/>
      <c r="G5" s="6">
        <v>0.24</v>
      </c>
      <c r="H5" s="5"/>
      <c r="I5" s="5"/>
      <c r="J5" s="6">
        <v>0.19500000000000001</v>
      </c>
      <c r="K5" s="7"/>
      <c r="L5" s="7"/>
      <c r="M5" s="6">
        <v>0.16</v>
      </c>
      <c r="N5" s="6">
        <f>AVERAGE(B5:M5)</f>
        <v>0.21575000000000003</v>
      </c>
    </row>
    <row r="6" spans="1:25">
      <c r="A6" s="2">
        <v>2023</v>
      </c>
      <c r="B6" s="3"/>
      <c r="C6" s="3"/>
      <c r="D6" s="4">
        <v>8.5000000000000006E-2</v>
      </c>
      <c r="E6" s="5"/>
      <c r="F6" s="5"/>
      <c r="G6" s="6">
        <v>8.9999999999999993E-3</v>
      </c>
      <c r="H6" s="5"/>
      <c r="I6" s="5"/>
      <c r="J6" s="6">
        <v>-4.0000000000000001E-3</v>
      </c>
      <c r="K6" s="7"/>
      <c r="L6" s="7"/>
      <c r="M6" s="6">
        <v>-1.0999999999999999E-2</v>
      </c>
      <c r="N6" s="6">
        <f>AVERAGE(B6:M6)</f>
        <v>1.975E-2</v>
      </c>
    </row>
    <row r="7" spans="1:25">
      <c r="A7" s="17">
        <v>2024</v>
      </c>
      <c r="B7" s="3"/>
      <c r="C7" s="3"/>
      <c r="D7" s="4">
        <v>8.0000000000000002E-3</v>
      </c>
      <c r="E7" s="3"/>
      <c r="F7" s="3"/>
      <c r="G7" s="6">
        <v>3.2000000000000001E-2</v>
      </c>
      <c r="H7" s="5"/>
      <c r="I7" s="5"/>
      <c r="J7" s="6"/>
      <c r="K7" s="7"/>
      <c r="L7" s="7"/>
      <c r="M7" s="6"/>
      <c r="N7" s="6">
        <f>AVERAGE(B7:M7)</f>
        <v>0.02</v>
      </c>
    </row>
    <row r="9" spans="1:25">
      <c r="A9" s="8" t="s">
        <v>1</v>
      </c>
      <c r="B9" s="9"/>
      <c r="C9" s="9"/>
      <c r="D9" s="10"/>
      <c r="E9" s="10"/>
      <c r="F9" s="10"/>
      <c r="G9" s="10"/>
      <c r="H9" s="11"/>
      <c r="I9" s="12"/>
      <c r="J9" s="12"/>
      <c r="K9" s="12"/>
      <c r="L9" s="12"/>
      <c r="M9" s="12"/>
      <c r="N9" s="87" t="s">
        <v>18</v>
      </c>
    </row>
    <row r="10" spans="1:25">
      <c r="A10" s="2">
        <v>2021</v>
      </c>
      <c r="B10" s="3"/>
      <c r="C10" s="3"/>
      <c r="D10" s="4">
        <v>0.01</v>
      </c>
      <c r="E10" s="5"/>
      <c r="F10" s="5"/>
      <c r="G10" s="6">
        <v>0.06</v>
      </c>
      <c r="H10" s="5"/>
      <c r="I10" s="5"/>
      <c r="J10" s="6">
        <v>9.1999999999999998E-2</v>
      </c>
      <c r="K10" s="7"/>
      <c r="L10" s="7"/>
      <c r="M10" s="6">
        <v>0.126</v>
      </c>
      <c r="N10" s="6">
        <f>AVERAGE(B10:M10)</f>
        <v>7.1999999999999995E-2</v>
      </c>
    </row>
    <row r="11" spans="1:25">
      <c r="A11" s="2">
        <v>2022</v>
      </c>
      <c r="B11" s="3"/>
      <c r="C11" s="3"/>
      <c r="D11" s="4">
        <v>0.13200000000000001</v>
      </c>
      <c r="E11" s="5"/>
      <c r="F11" s="5"/>
      <c r="G11" s="6">
        <v>0.13800000000000001</v>
      </c>
      <c r="H11" s="5"/>
      <c r="I11" s="5"/>
      <c r="J11" s="6">
        <v>0.123</v>
      </c>
      <c r="K11" s="7"/>
      <c r="L11" s="7"/>
      <c r="M11" s="6">
        <v>9.7000000000000003E-2</v>
      </c>
      <c r="N11" s="6">
        <f>AVERAGE(B11:M11)</f>
        <v>0.1225</v>
      </c>
    </row>
    <row r="12" spans="1:25">
      <c r="A12" s="2">
        <v>2023</v>
      </c>
      <c r="B12" s="3"/>
      <c r="C12" s="3"/>
      <c r="D12" s="4">
        <v>8.1000000000000003E-2</v>
      </c>
      <c r="E12" s="5"/>
      <c r="F12" s="5"/>
      <c r="G12" s="6">
        <v>4.5999999999999999E-2</v>
      </c>
      <c r="H12" s="5"/>
      <c r="I12" s="5"/>
      <c r="J12" s="6">
        <v>3.9E-2</v>
      </c>
      <c r="K12" s="7"/>
      <c r="L12" s="7"/>
      <c r="M12" s="6">
        <v>3.5999999999999997E-2</v>
      </c>
      <c r="N12" s="6">
        <f>AVERAGE(B12:M12)</f>
        <v>5.0500000000000003E-2</v>
      </c>
    </row>
    <row r="13" spans="1:25">
      <c r="A13" s="17">
        <v>2024</v>
      </c>
      <c r="B13" s="3"/>
      <c r="C13" s="3"/>
      <c r="D13" s="4">
        <v>4.7E-2</v>
      </c>
      <c r="E13" s="3"/>
      <c r="F13" s="3"/>
      <c r="G13" s="6">
        <v>0.05</v>
      </c>
      <c r="H13" s="5"/>
      <c r="I13" s="5"/>
      <c r="J13" s="6"/>
      <c r="K13" s="7"/>
      <c r="L13" s="7"/>
      <c r="M13" s="6"/>
      <c r="N13" s="6">
        <f>AVERAGE(B13:M13)</f>
        <v>4.8500000000000001E-2</v>
      </c>
    </row>
    <row r="14" spans="1:25">
      <c r="A14" s="13" t="s">
        <v>2</v>
      </c>
    </row>
    <row r="15" spans="1:25">
      <c r="A15" s="14" t="s">
        <v>3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58"/>
      <c r="T15" s="58"/>
      <c r="U15" s="58"/>
      <c r="V15" s="16"/>
      <c r="W15" s="16"/>
      <c r="X15" s="16"/>
      <c r="Y15" s="16"/>
    </row>
    <row r="16" spans="1:25">
      <c r="A16" s="14" t="s">
        <v>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58"/>
      <c r="T16" s="58"/>
      <c r="U16" s="58"/>
      <c r="V16" s="16"/>
      <c r="W16" s="16"/>
      <c r="X16" s="16"/>
      <c r="Y16" s="16"/>
    </row>
    <row r="17" spans="1:25">
      <c r="A17" s="14" t="s">
        <v>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58"/>
      <c r="T17" s="58"/>
      <c r="U17" s="58"/>
      <c r="V17" s="16"/>
      <c r="W17" s="16"/>
      <c r="X17" s="16"/>
      <c r="Y17" s="1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7"/>
  <sheetViews>
    <sheetView workbookViewId="0">
      <selection activeCell="J5" sqref="J5"/>
    </sheetView>
  </sheetViews>
  <sheetFormatPr defaultRowHeight="14.4"/>
  <sheetData>
    <row r="1" spans="1:14" ht="15.6">
      <c r="A1" s="56" t="s">
        <v>46</v>
      </c>
      <c r="B1" s="51"/>
      <c r="C1" s="52"/>
      <c r="D1" s="53"/>
      <c r="E1" s="38"/>
      <c r="F1" s="38"/>
      <c r="G1" s="38"/>
      <c r="H1" s="38"/>
      <c r="I1" s="40"/>
      <c r="J1" s="38"/>
      <c r="K1" s="38"/>
      <c r="L1" s="40"/>
      <c r="M1" s="40"/>
      <c r="N1" s="89" t="s">
        <v>18</v>
      </c>
    </row>
    <row r="2" spans="1:14" ht="15.6">
      <c r="A2" s="56"/>
      <c r="B2" s="88" t="s">
        <v>6</v>
      </c>
      <c r="C2" s="88" t="s">
        <v>7</v>
      </c>
      <c r="D2" s="88" t="s">
        <v>8</v>
      </c>
      <c r="E2" s="88" t="s">
        <v>9</v>
      </c>
      <c r="F2" s="88" t="s">
        <v>10</v>
      </c>
      <c r="G2" s="88" t="s">
        <v>11</v>
      </c>
      <c r="H2" s="88" t="s">
        <v>12</v>
      </c>
      <c r="I2" s="88" t="s">
        <v>13</v>
      </c>
      <c r="J2" s="88" t="s">
        <v>14</v>
      </c>
      <c r="K2" s="88" t="s">
        <v>15</v>
      </c>
      <c r="L2" s="88" t="s">
        <v>16</v>
      </c>
      <c r="M2" s="88" t="s">
        <v>17</v>
      </c>
      <c r="N2" s="87" t="s">
        <v>29</v>
      </c>
    </row>
    <row r="3" spans="1:14">
      <c r="A3" s="2">
        <v>2022</v>
      </c>
      <c r="B3" s="6">
        <v>4.5999999999999999E-2</v>
      </c>
      <c r="C3" s="6">
        <v>5.5E-2</v>
      </c>
      <c r="D3" s="6">
        <v>6.5000000000000002E-2</v>
      </c>
      <c r="E3" s="6">
        <v>6.0999999999999999E-2</v>
      </c>
      <c r="F3" s="6">
        <v>7.0999999999999994E-2</v>
      </c>
      <c r="G3" s="6">
        <v>8.5000000000000006E-2</v>
      </c>
      <c r="H3" s="6">
        <v>7.5999999999999998E-2</v>
      </c>
      <c r="I3" s="6">
        <v>5.6000000000000001E-2</v>
      </c>
      <c r="J3" s="6">
        <v>5.8999999999999997E-2</v>
      </c>
      <c r="K3" s="6">
        <v>6.8000000000000005E-2</v>
      </c>
      <c r="L3" s="6">
        <v>6.3E-2</v>
      </c>
      <c r="M3" s="6">
        <v>5.5E-2</v>
      </c>
      <c r="N3" s="6">
        <f>AVERAGE(B3:M3)</f>
        <v>6.3333333333333339E-2</v>
      </c>
    </row>
    <row r="4" spans="1:14">
      <c r="A4" s="2">
        <v>2023</v>
      </c>
      <c r="B4" s="6">
        <v>4.2999999999999997E-2</v>
      </c>
      <c r="C4" s="6">
        <v>2.7E-2</v>
      </c>
      <c r="D4" s="6">
        <v>2.5999999999999999E-2</v>
      </c>
      <c r="E4" s="6">
        <v>3.7999999999999999E-2</v>
      </c>
      <c r="F4" s="6">
        <v>2.8000000000000001E-2</v>
      </c>
      <c r="G4" s="6">
        <v>1.4E-2</v>
      </c>
      <c r="H4" s="6">
        <v>2.3E-2</v>
      </c>
      <c r="I4" s="6">
        <v>4.2000000000000003E-2</v>
      </c>
      <c r="J4" s="6">
        <v>3.5000000000000003E-2</v>
      </c>
      <c r="K4" s="6">
        <v>1.7000000000000001E-2</v>
      </c>
      <c r="L4" s="6">
        <v>2.1999999999999999E-2</v>
      </c>
      <c r="M4" s="6">
        <v>2.5999999999999999E-2</v>
      </c>
      <c r="N4" s="6">
        <f>AVERAGE(B4:M4)</f>
        <v>2.8416666666666673E-2</v>
      </c>
    </row>
    <row r="5" spans="1:14">
      <c r="A5" s="2">
        <v>2024</v>
      </c>
      <c r="B5" s="6">
        <v>0.03</v>
      </c>
      <c r="C5" s="6">
        <v>4.2000000000000003E-2</v>
      </c>
      <c r="D5" s="6">
        <v>3.3000000000000002E-2</v>
      </c>
      <c r="E5" s="6">
        <v>2.8000000000000001E-2</v>
      </c>
      <c r="F5" s="6">
        <v>2.8000000000000001E-2</v>
      </c>
      <c r="G5" s="6">
        <v>2.7E-2</v>
      </c>
      <c r="H5" s="6">
        <v>2.4E-2</v>
      </c>
      <c r="I5" s="6">
        <v>1.7000000000000001E-2</v>
      </c>
      <c r="J5" s="6"/>
      <c r="K5" s="6"/>
      <c r="L5" s="6"/>
      <c r="M5" s="6"/>
      <c r="N5" s="6">
        <f>AVERAGE(B5:M5)</f>
        <v>2.8624999999999998E-2</v>
      </c>
    </row>
    <row r="6" spans="1:14">
      <c r="A6" s="13" t="s">
        <v>26</v>
      </c>
    </row>
    <row r="7" spans="1:14">
      <c r="C7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344978D03BD344A9FD533C6BB8AE45" ma:contentTypeVersion="15" ma:contentTypeDescription="Create a new document." ma:contentTypeScope="" ma:versionID="df8fc062d6ac191af330451b18865a4b">
  <xsd:schema xmlns:xsd="http://www.w3.org/2001/XMLSchema" xmlns:xs="http://www.w3.org/2001/XMLSchema" xmlns:p="http://schemas.microsoft.com/office/2006/metadata/properties" xmlns:ns2="ef4eae2d-fccb-44d9-b73a-092fd6a9943b" xmlns:ns3="7bbf1fce-f000-455f-8739-3e0693b37b25" targetNamespace="http://schemas.microsoft.com/office/2006/metadata/properties" ma:root="true" ma:fieldsID="35faeeaa5b19ca8ddce1297fcc86c2a6" ns2:_="" ns3:_="">
    <xsd:import namespace="ef4eae2d-fccb-44d9-b73a-092fd6a9943b"/>
    <xsd:import namespace="7bbf1fce-f000-455f-8739-3e0693b37b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4eae2d-fccb-44d9-b73a-092fd6a994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0a37a74-7dbe-40ee-9340-662874fdd9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bf1fce-f000-455f-8739-3e0693b37b2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6d5165e-45c0-4020-808c-04b615063360}" ma:internalName="TaxCatchAll" ma:showField="CatchAllData" ma:web="7bbf1fce-f000-455f-8739-3e0693b37b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79BA27-4EE1-44D6-BA60-7ED3DC654FBF}"/>
</file>

<file path=customXml/itemProps2.xml><?xml version="1.0" encoding="utf-8"?>
<ds:datastoreItem xmlns:ds="http://schemas.openxmlformats.org/officeDocument/2006/customXml" ds:itemID="{7444432B-DA44-400C-9162-8C087A0F03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permits</vt:lpstr>
      <vt:lpstr>housing starts</vt:lpstr>
      <vt:lpstr>investment</vt:lpstr>
      <vt:lpstr>construction GDP</vt:lpstr>
      <vt:lpstr>major projects</vt:lpstr>
      <vt:lpstr>labour market</vt:lpstr>
      <vt:lpstr>avg. earnings</vt:lpstr>
      <vt:lpstr>bcpi</vt:lpstr>
      <vt:lpstr>CPI Edm</vt:lpstr>
      <vt:lpstr>net migration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</cp:lastModifiedBy>
  <dcterms:created xsi:type="dcterms:W3CDTF">2024-05-03T16:42:48Z</dcterms:created>
  <dcterms:modified xsi:type="dcterms:W3CDTF">2024-09-26T15:36:06Z</dcterms:modified>
</cp:coreProperties>
</file>